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0"/>
  </bookViews>
  <sheets>
    <sheet name="Earning Power" sheetId="1" r:id="rId1"/>
    <sheet name="Bonuses by Packs" sheetId="2" r:id="rId2"/>
  </sheets>
  <definedNames/>
  <calcPr fullCalcOnLoad="1"/>
</workbook>
</file>

<file path=xl/comments1.xml><?xml version="1.0" encoding="utf-8"?>
<comments xmlns="http://schemas.openxmlformats.org/spreadsheetml/2006/main">
  <authors>
    <author>Note</author>
  </authors>
  <commentList>
    <comment ref="C34" authorId="0">
      <text>
        <r>
          <rPr>
            <b/>
            <sz val="8"/>
            <rFont val="Tahoma"/>
            <family val="0"/>
          </rPr>
          <t>Number of Sellers:</t>
        </r>
        <r>
          <rPr>
            <sz val="8"/>
            <rFont val="Tahoma"/>
            <family val="0"/>
          </rPr>
          <t xml:space="preserve">
Key in the number of downlines you introduce.</t>
        </r>
      </text>
    </comment>
    <comment ref="D33" authorId="0">
      <text>
        <r>
          <rPr>
            <b/>
            <sz val="8"/>
            <rFont val="Tahoma"/>
            <family val="0"/>
          </rPr>
          <t>Packs a Day:</t>
        </r>
        <r>
          <rPr>
            <sz val="8"/>
            <rFont val="Tahoma"/>
            <family val="0"/>
          </rPr>
          <t xml:space="preserve">
Key in the number of packs of Heilongjiang Soya you or the coffee shop you recommend, expect to sell in a day.</t>
        </r>
      </text>
    </comment>
    <comment ref="H33" authorId="0">
      <text>
        <r>
          <rPr>
            <b/>
            <sz val="8"/>
            <rFont val="Tahoma"/>
            <family val="0"/>
          </rPr>
          <t>Profit per cup:</t>
        </r>
        <r>
          <rPr>
            <sz val="8"/>
            <rFont val="Tahoma"/>
            <family val="0"/>
          </rPr>
          <t xml:space="preserve">
Key in the amount to expect to make from each cup/glass of Heilongjiang Soya.  
This is the retail price minus the cost:
eg: RM1.20 - RM0.70 = RM0.50
</t>
        </r>
      </text>
    </comment>
    <comment ref="G33" authorId="0">
      <text>
        <r>
          <rPr>
            <b/>
            <sz val="8"/>
            <rFont val="Tahoma"/>
            <family val="0"/>
          </rPr>
          <t>Note:</t>
        </r>
        <r>
          <rPr>
            <sz val="8"/>
            <rFont val="Tahoma"/>
            <family val="0"/>
          </rPr>
          <t xml:space="preserve">
For Cold, 
it is RM1.20 - Profit
For Hot,
it is RM0.90 - Profit</t>
        </r>
      </text>
    </comment>
    <comment ref="G38" authorId="0">
      <text>
        <r>
          <rPr>
            <b/>
            <sz val="8"/>
            <rFont val="Tahoma"/>
            <family val="0"/>
          </rPr>
          <t>Note:</t>
        </r>
        <r>
          <rPr>
            <sz val="8"/>
            <rFont val="Tahoma"/>
            <family val="0"/>
          </rPr>
          <t xml:space="preserve">
For Cold, 
it is RM1.20 - Profit
For Hot,
it is RM0.90 - Profit</t>
        </r>
      </text>
    </comment>
    <comment ref="G39" authorId="0">
      <text>
        <r>
          <rPr>
            <b/>
            <sz val="8"/>
            <rFont val="Tahoma"/>
            <family val="0"/>
          </rPr>
          <t>Note:</t>
        </r>
        <r>
          <rPr>
            <sz val="8"/>
            <rFont val="Tahoma"/>
            <family val="0"/>
          </rPr>
          <t xml:space="preserve">
For Cold, 
it is RM1.20 - Profit
For Hot,
it is RM0.90 - Profit</t>
        </r>
      </text>
    </comment>
  </commentList>
</comments>
</file>

<file path=xl/sharedStrings.xml><?xml version="1.0" encoding="utf-8"?>
<sst xmlns="http://schemas.openxmlformats.org/spreadsheetml/2006/main" count="73" uniqueCount="71">
  <si>
    <t>Item</t>
  </si>
  <si>
    <t>Milo</t>
  </si>
  <si>
    <t>Number of Sellers</t>
  </si>
  <si>
    <t>Your Sales Bonus</t>
  </si>
  <si>
    <t>Your Performance Bonus</t>
  </si>
  <si>
    <t>Your Total Earnings</t>
  </si>
  <si>
    <t>Number of Packs a Day</t>
  </si>
  <si>
    <t>No fear of competition</t>
  </si>
  <si>
    <r>
      <t xml:space="preserve">Heilongjiang Soya </t>
    </r>
    <r>
      <rPr>
        <sz val="9"/>
        <rFont val="Arial"/>
        <family val="2"/>
      </rPr>
      <t>(90sen/RM1.20)</t>
    </r>
  </si>
  <si>
    <t>Bottle Soya</t>
  </si>
  <si>
    <t>Number of Cups per pack</t>
  </si>
  <si>
    <t>This file allows you to see at a glance how much you stand to earn from Heilongjiang Soya.  The shaded sections are variables -- you can change the numbers there to see how it changes your earning level.  Compare the earning power and security of doing this business, and you will see how powerful Heilongjiang Soya is, compared with other beverages.</t>
  </si>
  <si>
    <t>Benefits of this business</t>
  </si>
  <si>
    <t>Continuous income</t>
  </si>
  <si>
    <t>Number of Cups in one Month</t>
  </si>
  <si>
    <t>Net Profit per Cup</t>
  </si>
  <si>
    <t>Your Retail Profit for the Month</t>
  </si>
  <si>
    <t>Profit per Cup</t>
  </si>
  <si>
    <t>Retail Price</t>
  </si>
  <si>
    <t>Net Cost per Cup</t>
  </si>
  <si>
    <t>Number of Cups a Day</t>
  </si>
  <si>
    <t>Number of Cups a Month</t>
  </si>
  <si>
    <t>Your Profit Per Day</t>
  </si>
  <si>
    <t>Your Profit Per Month</t>
  </si>
  <si>
    <t>Your Profit Per Cup</t>
  </si>
  <si>
    <t>Number of Direct Downlines</t>
  </si>
  <si>
    <t>Number of Cups per Pack</t>
  </si>
  <si>
    <t>Alone</t>
  </si>
  <si>
    <t>Your Sales in a Month</t>
  </si>
  <si>
    <t>Your Sales in a Day</t>
  </si>
  <si>
    <t>With Downlines</t>
  </si>
  <si>
    <t>Non Member</t>
  </si>
  <si>
    <t>Number of Packs a Month</t>
  </si>
  <si>
    <t>Member</t>
  </si>
  <si>
    <t>Selling Price per Cup</t>
  </si>
  <si>
    <t>This is how much you stand to make</t>
  </si>
  <si>
    <t>Total</t>
  </si>
  <si>
    <t>Per Pack</t>
  </si>
  <si>
    <t>Your Performance Bonus This Month</t>
  </si>
  <si>
    <t>Your Sales Bonus This Month</t>
  </si>
  <si>
    <t>Total Packs</t>
  </si>
  <si>
    <t>Direct Downline's Performance</t>
  </si>
  <si>
    <t>Personal Performance</t>
  </si>
  <si>
    <t>PV</t>
  </si>
  <si>
    <t>Total Packs This Month</t>
  </si>
  <si>
    <t>Total Personal PV This Month</t>
  </si>
  <si>
    <t>Total Members' PV This Month</t>
  </si>
  <si>
    <t>Total Group PV Previous Months</t>
  </si>
  <si>
    <t>Total Accumulated PV</t>
  </si>
  <si>
    <t>Present Percentage</t>
  </si>
  <si>
    <t>Total Group PV This Month</t>
  </si>
  <si>
    <t>Bonus by Packs</t>
  </si>
  <si>
    <t>As an individual</t>
  </si>
  <si>
    <t>Packs by Level</t>
  </si>
  <si>
    <t>As a Food Outlet</t>
  </si>
  <si>
    <t>Per Cup</t>
  </si>
  <si>
    <t>Information for Food Outlets</t>
  </si>
  <si>
    <t>Selling Price</t>
  </si>
  <si>
    <t>Cups per Pack</t>
  </si>
  <si>
    <t>Total Profit</t>
  </si>
  <si>
    <t>Net Profit Per Cup</t>
  </si>
  <si>
    <t>Profit Calculations</t>
  </si>
  <si>
    <t>Total Packs Sold As Drinks</t>
  </si>
  <si>
    <t>Total Packs Sold As Full Packs</t>
  </si>
  <si>
    <t>Gross Sales of Drinks</t>
  </si>
  <si>
    <t>Drinks &amp; Packs</t>
  </si>
  <si>
    <t>Leadership Bonus (For Sales Supervisors Only)</t>
  </si>
  <si>
    <r>
      <t xml:space="preserve">Leadership Bonus </t>
    </r>
    <r>
      <rPr>
        <b/>
        <sz val="8"/>
        <rFont val="Arial"/>
        <family val="2"/>
      </rPr>
      <t>(FOR SALES SUPERVISORS ONLY)</t>
    </r>
  </si>
  <si>
    <t>Your Sale of Full Packs</t>
  </si>
  <si>
    <t>Bonus</t>
  </si>
  <si>
    <r>
      <t xml:space="preserve">Gross Profit </t>
    </r>
    <r>
      <rPr>
        <b/>
        <sz val="8"/>
        <rFont val="Arial"/>
        <family val="2"/>
      </rPr>
      <t>(PROFIT-COST)</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</si>
</sst>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0000"/>
    <numFmt numFmtId="166" formatCode="0.0000000"/>
    <numFmt numFmtId="167" formatCode="0.000000"/>
    <numFmt numFmtId="168" formatCode="0.00000"/>
    <numFmt numFmtId="169" formatCode="0.0000"/>
    <numFmt numFmtId="170" formatCode="0.000"/>
    <numFmt numFmtId="171" formatCode="[$MYR]\ #,##0.00"/>
  </numFmts>
  <fonts count="42">
    <font>
      <sz val="10"/>
      <name val="Arial"/>
      <family val="0"/>
    </font>
    <font>
      <b/>
      <sz val="10"/>
      <name val="Arial"/>
      <family val="2"/>
    </font>
    <font>
      <sz val="11"/>
      <name val="Arial"/>
      <family val="2"/>
    </font>
    <font>
      <b/>
      <i/>
      <sz val="11"/>
      <name val="Arial"/>
      <family val="2"/>
    </font>
    <font>
      <i/>
      <sz val="11"/>
      <name val="Arial"/>
      <family val="2"/>
    </font>
    <font>
      <sz val="14.25"/>
      <name val="Arial"/>
      <family val="0"/>
    </font>
    <font>
      <sz val="12"/>
      <name val="Arial"/>
      <family val="0"/>
    </font>
    <font>
      <sz val="5.75"/>
      <name val="Arial"/>
      <family val="2"/>
    </font>
    <font>
      <b/>
      <sz val="5.75"/>
      <name val="Arial"/>
      <family val="2"/>
    </font>
    <font>
      <sz val="8"/>
      <name val="Arial"/>
      <family val="2"/>
    </font>
    <font>
      <b/>
      <sz val="8"/>
      <name val="Arial"/>
      <family val="2"/>
    </font>
    <font>
      <sz val="9"/>
      <name val="Arial"/>
      <family val="2"/>
    </font>
    <font>
      <sz val="8"/>
      <name val="Tahoma"/>
      <family val="0"/>
    </font>
    <font>
      <b/>
      <sz val="8"/>
      <name val="Tahoma"/>
      <family val="0"/>
    </font>
    <font>
      <b/>
      <sz val="10"/>
      <color indexed="21"/>
      <name val="Arial"/>
      <family val="2"/>
    </font>
    <font>
      <b/>
      <sz val="9"/>
      <name val="Arial"/>
      <family val="2"/>
    </font>
    <font>
      <b/>
      <sz val="15"/>
      <name val="Arial"/>
      <family val="2"/>
    </font>
    <font>
      <b/>
      <sz val="11"/>
      <name val="Arial"/>
      <family val="2"/>
    </font>
    <font>
      <b/>
      <sz val="13"/>
      <name val="Tahoma"/>
      <family val="2"/>
    </font>
    <font>
      <b/>
      <sz val="13"/>
      <name val="Arial"/>
      <family val="2"/>
    </font>
    <font>
      <b/>
      <sz val="30"/>
      <color indexed="13"/>
      <name val="Arial"/>
      <family val="2"/>
    </font>
    <font>
      <b/>
      <sz val="30"/>
      <color indexed="9"/>
      <name val="Arial"/>
      <family val="2"/>
    </font>
    <font>
      <b/>
      <sz val="12"/>
      <name val="Arial"/>
      <family val="2"/>
    </font>
    <font>
      <b/>
      <sz val="14"/>
      <name val="Arial"/>
      <family val="2"/>
    </font>
    <font>
      <b/>
      <sz val="10"/>
      <color indexed="13"/>
      <name val="Arial"/>
      <family val="2"/>
    </font>
    <font>
      <b/>
      <sz val="14"/>
      <color indexed="22"/>
      <name val="Arial"/>
      <family val="2"/>
    </font>
    <font>
      <b/>
      <sz val="14"/>
      <color indexed="8"/>
      <name val="Arial"/>
      <family val="2"/>
    </font>
    <font>
      <b/>
      <sz val="25"/>
      <color indexed="13"/>
      <name val="Tahoma"/>
      <family val="2"/>
    </font>
    <font>
      <b/>
      <sz val="16"/>
      <color indexed="8"/>
      <name val="Arial"/>
      <family val="2"/>
    </font>
    <font>
      <b/>
      <sz val="30"/>
      <color indexed="8"/>
      <name val="Arial"/>
      <family val="2"/>
    </font>
    <font>
      <b/>
      <sz val="30"/>
      <color indexed="10"/>
      <name val="Tahoma"/>
      <family val="2"/>
    </font>
    <font>
      <b/>
      <sz val="15"/>
      <color indexed="8"/>
      <name val="Arial"/>
      <family val="2"/>
    </font>
    <font>
      <sz val="15"/>
      <color indexed="8"/>
      <name val="Arial"/>
      <family val="2"/>
    </font>
    <font>
      <sz val="14"/>
      <name val="Arial"/>
      <family val="2"/>
    </font>
    <font>
      <sz val="14"/>
      <color indexed="22"/>
      <name val="Arial"/>
      <family val="2"/>
    </font>
    <font>
      <b/>
      <sz val="25"/>
      <color indexed="8"/>
      <name val="Arial"/>
      <family val="2"/>
    </font>
    <font>
      <b/>
      <sz val="25"/>
      <color indexed="8"/>
      <name val="Tahoma"/>
      <family val="2"/>
    </font>
    <font>
      <b/>
      <sz val="25"/>
      <name val="Arial"/>
      <family val="2"/>
    </font>
    <font>
      <b/>
      <sz val="30"/>
      <color indexed="47"/>
      <name val="Arial"/>
      <family val="2"/>
    </font>
    <font>
      <b/>
      <sz val="30"/>
      <color indexed="51"/>
      <name val="Arial"/>
      <family val="2"/>
    </font>
    <font>
      <b/>
      <sz val="30"/>
      <color indexed="43"/>
      <name val="Arial"/>
      <family val="2"/>
    </font>
    <font>
      <b/>
      <sz val="13"/>
      <color indexed="8"/>
      <name val="Arial"/>
      <family val="2"/>
    </font>
  </fonts>
  <fills count="18">
    <fill>
      <patternFill/>
    </fill>
    <fill>
      <patternFill patternType="gray125"/>
    </fill>
    <fill>
      <patternFill patternType="solid">
        <fgColor indexed="42"/>
        <bgColor indexed="64"/>
      </patternFill>
    </fill>
    <fill>
      <patternFill patternType="solid">
        <fgColor indexed="8"/>
        <bgColor indexed="64"/>
      </patternFill>
    </fill>
    <fill>
      <patternFill patternType="solid">
        <fgColor indexed="51"/>
        <bgColor indexed="64"/>
      </patternFill>
    </fill>
    <fill>
      <patternFill patternType="solid">
        <fgColor indexed="18"/>
        <bgColor indexed="64"/>
      </patternFill>
    </fill>
    <fill>
      <patternFill patternType="solid">
        <fgColor indexed="40"/>
        <bgColor indexed="64"/>
      </patternFill>
    </fill>
    <fill>
      <patternFill patternType="solid">
        <fgColor indexed="10"/>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52"/>
        <bgColor indexed="64"/>
      </patternFill>
    </fill>
    <fill>
      <patternFill patternType="solid">
        <fgColor indexed="41"/>
        <bgColor indexed="64"/>
      </patternFill>
    </fill>
    <fill>
      <patternFill patternType="solid">
        <fgColor indexed="12"/>
        <bgColor indexed="64"/>
      </patternFill>
    </fill>
    <fill>
      <patternFill patternType="solid">
        <fgColor indexed="47"/>
        <bgColor indexed="64"/>
      </patternFill>
    </fill>
    <fill>
      <patternFill patternType="solid">
        <fgColor indexed="13"/>
        <bgColor indexed="64"/>
      </patternFill>
    </fill>
    <fill>
      <patternFill patternType="solid">
        <fgColor indexed="21"/>
        <bgColor indexed="64"/>
      </patternFill>
    </fill>
    <fill>
      <patternFill patternType="solid">
        <fgColor indexed="55"/>
        <bgColor indexed="64"/>
      </patternFill>
    </fill>
  </fills>
  <borders count="10">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medium"/>
      <right style="medium"/>
      <top style="medium"/>
      <bottom style="medium"/>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4">
    <xf numFmtId="0" fontId="0" fillId="0" borderId="0" xfId="0" applyAlignment="1">
      <alignment/>
    </xf>
    <xf numFmtId="0" fontId="2" fillId="0" borderId="0" xfId="0" applyFont="1" applyAlignment="1">
      <alignment/>
    </xf>
    <xf numFmtId="164" fontId="2" fillId="0" borderId="0" xfId="0" applyNumberFormat="1" applyFont="1" applyAlignment="1">
      <alignment/>
    </xf>
    <xf numFmtId="0" fontId="4" fillId="0" borderId="0" xfId="0" applyFont="1" applyAlignment="1">
      <alignment/>
    </xf>
    <xf numFmtId="0" fontId="3" fillId="0" borderId="0" xfId="0" applyFont="1" applyAlignment="1">
      <alignment/>
    </xf>
    <xf numFmtId="0" fontId="3"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vertical="top" wrapText="1"/>
    </xf>
    <xf numFmtId="0" fontId="2" fillId="0" borderId="1" xfId="0" applyFont="1" applyBorder="1" applyAlignment="1">
      <alignment/>
    </xf>
    <xf numFmtId="164" fontId="2" fillId="0" borderId="1" xfId="0" applyNumberFormat="1" applyFont="1" applyBorder="1" applyAlignment="1">
      <alignment/>
    </xf>
    <xf numFmtId="164" fontId="3" fillId="0" borderId="1" xfId="0" applyNumberFormat="1" applyFont="1" applyBorder="1" applyAlignment="1">
      <alignment/>
    </xf>
    <xf numFmtId="0" fontId="1" fillId="0" borderId="0" xfId="0" applyFont="1" applyAlignment="1">
      <alignment/>
    </xf>
    <xf numFmtId="0" fontId="2" fillId="2" borderId="1" xfId="0" applyFont="1" applyFill="1" applyBorder="1" applyAlignment="1">
      <alignment/>
    </xf>
    <xf numFmtId="164" fontId="2" fillId="2" borderId="1" xfId="0" applyNumberFormat="1" applyFont="1" applyFill="1" applyBorder="1" applyAlignment="1">
      <alignment/>
    </xf>
    <xf numFmtId="0" fontId="2" fillId="2" borderId="1" xfId="0" applyNumberFormat="1" applyFont="1" applyFill="1" applyBorder="1" applyAlignment="1">
      <alignment/>
    </xf>
    <xf numFmtId="0" fontId="0" fillId="3" borderId="0" xfId="0" applyFill="1" applyAlignment="1">
      <alignment/>
    </xf>
    <xf numFmtId="0" fontId="22" fillId="4" borderId="1" xfId="0" applyFont="1" applyFill="1" applyBorder="1" applyAlignment="1">
      <alignment horizontal="right"/>
    </xf>
    <xf numFmtId="0" fontId="0" fillId="5" borderId="0" xfId="0" applyFill="1" applyAlignment="1">
      <alignment/>
    </xf>
    <xf numFmtId="0" fontId="0" fillId="6" borderId="0" xfId="0" applyFill="1" applyAlignment="1">
      <alignment/>
    </xf>
    <xf numFmtId="0" fontId="1" fillId="6" borderId="0" xfId="0" applyFont="1" applyFill="1" applyAlignment="1">
      <alignment horizontal="center"/>
    </xf>
    <xf numFmtId="0" fontId="9" fillId="6" borderId="0" xfId="0" applyFont="1" applyFill="1" applyAlignment="1">
      <alignment/>
    </xf>
    <xf numFmtId="0" fontId="9" fillId="0" borderId="0" xfId="0" applyFont="1" applyAlignment="1">
      <alignment/>
    </xf>
    <xf numFmtId="0" fontId="24" fillId="7" borderId="1" xfId="0" applyFont="1" applyFill="1" applyBorder="1" applyAlignment="1">
      <alignment horizontal="center" vertical="center"/>
    </xf>
    <xf numFmtId="0" fontId="1" fillId="6" borderId="0" xfId="0" applyFont="1" applyFill="1" applyAlignment="1">
      <alignment horizontal="right"/>
    </xf>
    <xf numFmtId="0" fontId="0" fillId="2" borderId="1" xfId="0" applyFill="1" applyBorder="1" applyAlignment="1">
      <alignment/>
    </xf>
    <xf numFmtId="164" fontId="16" fillId="8" borderId="1" xfId="0" applyNumberFormat="1" applyFont="1" applyFill="1" applyBorder="1" applyAlignment="1">
      <alignment/>
    </xf>
    <xf numFmtId="0" fontId="1" fillId="8" borderId="2" xfId="0" applyFont="1" applyFill="1" applyBorder="1" applyAlignment="1">
      <alignment horizontal="right"/>
    </xf>
    <xf numFmtId="0" fontId="1" fillId="9" borderId="2" xfId="0" applyFont="1" applyFill="1" applyBorder="1" applyAlignment="1">
      <alignment horizontal="right"/>
    </xf>
    <xf numFmtId="9" fontId="15" fillId="10" borderId="1" xfId="0" applyNumberFormat="1" applyFont="1" applyFill="1" applyBorder="1" applyAlignment="1">
      <alignment horizontal="right"/>
    </xf>
    <xf numFmtId="0" fontId="24" fillId="5" borderId="1" xfId="0" applyFont="1" applyFill="1" applyBorder="1" applyAlignment="1">
      <alignment horizontal="right"/>
    </xf>
    <xf numFmtId="164" fontId="19" fillId="8" borderId="1" xfId="0" applyNumberFormat="1" applyFont="1" applyFill="1" applyBorder="1" applyAlignment="1">
      <alignment/>
    </xf>
    <xf numFmtId="164" fontId="22" fillId="4" borderId="1" xfId="0" applyNumberFormat="1" applyFont="1" applyFill="1" applyBorder="1" applyAlignment="1">
      <alignment horizontal="right"/>
    </xf>
    <xf numFmtId="0" fontId="28" fillId="11" borderId="1" xfId="0" applyFont="1" applyFill="1" applyBorder="1" applyAlignment="1">
      <alignment horizontal="center"/>
    </xf>
    <xf numFmtId="0" fontId="0" fillId="9" borderId="1" xfId="0" applyFont="1" applyFill="1" applyBorder="1" applyAlignment="1">
      <alignment horizontal="right"/>
    </xf>
    <xf numFmtId="0" fontId="26" fillId="12" borderId="1" xfId="0" applyFont="1" applyFill="1" applyBorder="1" applyAlignment="1">
      <alignment horizontal="right"/>
    </xf>
    <xf numFmtId="9" fontId="26" fillId="12" borderId="1" xfId="0" applyNumberFormat="1" applyFont="1" applyFill="1" applyBorder="1" applyAlignment="1">
      <alignment/>
    </xf>
    <xf numFmtId="164" fontId="26" fillId="12" borderId="1" xfId="0" applyNumberFormat="1" applyFont="1" applyFill="1" applyBorder="1" applyAlignment="1">
      <alignment horizontal="right"/>
    </xf>
    <xf numFmtId="164" fontId="29" fillId="4" borderId="3" xfId="0" applyNumberFormat="1" applyFont="1" applyFill="1" applyBorder="1" applyAlignment="1">
      <alignment/>
    </xf>
    <xf numFmtId="0" fontId="18" fillId="2" borderId="1" xfId="0" applyFont="1" applyFill="1" applyBorder="1" applyAlignment="1">
      <alignment/>
    </xf>
    <xf numFmtId="0" fontId="19" fillId="11" borderId="1" xfId="0" applyFont="1" applyFill="1" applyBorder="1" applyAlignment="1">
      <alignment horizontal="center"/>
    </xf>
    <xf numFmtId="0" fontId="21" fillId="13" borderId="1" xfId="0" applyFont="1" applyFill="1" applyBorder="1" applyAlignment="1">
      <alignment horizontal="center"/>
    </xf>
    <xf numFmtId="0" fontId="0" fillId="5" borderId="0" xfId="0" applyFill="1" applyAlignment="1">
      <alignment horizontal="right"/>
    </xf>
    <xf numFmtId="0" fontId="0" fillId="3" borderId="0" xfId="0" applyFill="1" applyAlignment="1">
      <alignment horizontal="right"/>
    </xf>
    <xf numFmtId="0" fontId="36" fillId="4" borderId="3" xfId="0" applyFont="1" applyFill="1" applyBorder="1" applyAlignment="1">
      <alignment/>
    </xf>
    <xf numFmtId="164" fontId="37" fillId="8" borderId="1" xfId="0" applyNumberFormat="1" applyFont="1" applyFill="1" applyBorder="1" applyAlignment="1">
      <alignment/>
    </xf>
    <xf numFmtId="164" fontId="17" fillId="8" borderId="1" xfId="0" applyNumberFormat="1" applyFont="1" applyFill="1" applyBorder="1" applyAlignment="1">
      <alignment/>
    </xf>
    <xf numFmtId="0" fontId="40" fillId="5" borderId="1" xfId="0" applyFont="1" applyFill="1" applyBorder="1" applyAlignment="1">
      <alignment horizontal="center"/>
    </xf>
    <xf numFmtId="0" fontId="38" fillId="5" borderId="1" xfId="0" applyFont="1" applyFill="1" applyBorder="1" applyAlignment="1">
      <alignment horizontal="center"/>
    </xf>
    <xf numFmtId="0" fontId="20" fillId="5" borderId="1" xfId="0" applyFont="1" applyFill="1" applyBorder="1" applyAlignment="1">
      <alignment horizontal="center"/>
    </xf>
    <xf numFmtId="0" fontId="39" fillId="5" borderId="1" xfId="0" applyFont="1" applyFill="1" applyBorder="1" applyAlignment="1">
      <alignment horizontal="center"/>
    </xf>
    <xf numFmtId="164" fontId="35" fillId="10" borderId="1" xfId="0" applyNumberFormat="1" applyFont="1" applyFill="1" applyBorder="1" applyAlignment="1">
      <alignment/>
    </xf>
    <xf numFmtId="164" fontId="35" fillId="14" borderId="1" xfId="0" applyNumberFormat="1" applyFont="1" applyFill="1" applyBorder="1" applyAlignment="1">
      <alignment/>
    </xf>
    <xf numFmtId="164" fontId="35" fillId="15" borderId="1" xfId="0" applyNumberFormat="1" applyFont="1" applyFill="1" applyBorder="1" applyAlignment="1">
      <alignment/>
    </xf>
    <xf numFmtId="164" fontId="35" fillId="4" borderId="1" xfId="0" applyNumberFormat="1" applyFont="1" applyFill="1" applyBorder="1" applyAlignment="1">
      <alignment/>
    </xf>
    <xf numFmtId="164" fontId="41" fillId="10" borderId="1" xfId="0" applyNumberFormat="1" applyFont="1" applyFill="1" applyBorder="1" applyAlignment="1">
      <alignment/>
    </xf>
    <xf numFmtId="164" fontId="41" fillId="14" borderId="1" xfId="0" applyNumberFormat="1" applyFont="1" applyFill="1" applyBorder="1" applyAlignment="1">
      <alignment/>
    </xf>
    <xf numFmtId="164" fontId="41" fillId="15" borderId="1" xfId="0" applyNumberFormat="1" applyFont="1" applyFill="1" applyBorder="1" applyAlignment="1">
      <alignment/>
    </xf>
    <xf numFmtId="164" fontId="41" fillId="4" borderId="1" xfId="0" applyNumberFormat="1" applyFont="1" applyFill="1" applyBorder="1" applyAlignment="1">
      <alignment/>
    </xf>
    <xf numFmtId="164" fontId="16" fillId="12" borderId="1" xfId="0" applyNumberFormat="1" applyFont="1" applyFill="1" applyBorder="1" applyAlignment="1">
      <alignment/>
    </xf>
    <xf numFmtId="0" fontId="27" fillId="5" borderId="0" xfId="0" applyFont="1" applyFill="1" applyAlignment="1">
      <alignment vertical="center"/>
    </xf>
    <xf numFmtId="0" fontId="0" fillId="5" borderId="0" xfId="0" applyFill="1" applyAlignment="1">
      <alignment vertical="center"/>
    </xf>
    <xf numFmtId="164" fontId="19" fillId="11" borderId="1" xfId="0" applyNumberFormat="1" applyFont="1" applyFill="1" applyBorder="1" applyAlignment="1">
      <alignment horizontal="right"/>
    </xf>
    <xf numFmtId="0" fontId="19" fillId="11" borderId="2" xfId="0" applyFont="1" applyFill="1" applyBorder="1" applyAlignment="1">
      <alignment horizontal="right"/>
    </xf>
    <xf numFmtId="0" fontId="26" fillId="12" borderId="4" xfId="0" applyFont="1" applyFill="1" applyBorder="1" applyAlignment="1">
      <alignment horizontal="right"/>
    </xf>
    <xf numFmtId="0" fontId="23" fillId="4" borderId="5" xfId="0" applyFont="1" applyFill="1" applyBorder="1" applyAlignment="1">
      <alignment horizontal="right"/>
    </xf>
    <xf numFmtId="0" fontId="26" fillId="12" borderId="6" xfId="0" applyFont="1" applyFill="1" applyBorder="1" applyAlignment="1">
      <alignment horizontal="right"/>
    </xf>
    <xf numFmtId="0" fontId="26" fillId="4" borderId="5" xfId="0" applyFont="1" applyFill="1" applyBorder="1" applyAlignment="1">
      <alignment horizontal="right"/>
    </xf>
    <xf numFmtId="164" fontId="26" fillId="12" borderId="4" xfId="0" applyNumberFormat="1" applyFont="1" applyFill="1" applyBorder="1" applyAlignment="1">
      <alignment horizontal="right"/>
    </xf>
    <xf numFmtId="164" fontId="23" fillId="4" borderId="5" xfId="0" applyNumberFormat="1" applyFont="1" applyFill="1" applyBorder="1" applyAlignment="1">
      <alignment/>
    </xf>
    <xf numFmtId="9" fontId="17" fillId="10" borderId="2" xfId="0" applyNumberFormat="1" applyFont="1" applyFill="1" applyBorder="1" applyAlignment="1">
      <alignment horizontal="right"/>
    </xf>
    <xf numFmtId="0" fontId="23" fillId="2" borderId="3" xfId="0" applyFont="1" applyFill="1" applyBorder="1" applyAlignment="1">
      <alignment/>
    </xf>
    <xf numFmtId="0" fontId="24" fillId="7" borderId="6" xfId="0" applyFont="1" applyFill="1" applyBorder="1" applyAlignment="1">
      <alignment horizontal="center" vertical="center"/>
    </xf>
    <xf numFmtId="0" fontId="30" fillId="5" borderId="0" xfId="0" applyFont="1" applyFill="1" applyAlignment="1">
      <alignment/>
    </xf>
    <xf numFmtId="0" fontId="0" fillId="5" borderId="0" xfId="0" applyFill="1" applyAlignment="1">
      <alignment/>
    </xf>
    <xf numFmtId="0" fontId="25" fillId="16" borderId="1" xfId="0" applyFont="1" applyFill="1" applyBorder="1" applyAlignment="1">
      <alignment horizontal="right"/>
    </xf>
    <xf numFmtId="0" fontId="34" fillId="16" borderId="1" xfId="0" applyFont="1" applyFill="1" applyBorder="1" applyAlignment="1">
      <alignment horizontal="right"/>
    </xf>
    <xf numFmtId="0" fontId="19" fillId="9" borderId="1" xfId="0" applyFont="1" applyFill="1" applyBorder="1" applyAlignment="1">
      <alignment horizontal="right"/>
    </xf>
    <xf numFmtId="0" fontId="19" fillId="17" borderId="1" xfId="0" applyFont="1" applyFill="1" applyBorder="1" applyAlignment="1">
      <alignment horizontal="right"/>
    </xf>
    <xf numFmtId="0" fontId="0" fillId="17" borderId="1" xfId="0" applyFont="1" applyFill="1" applyBorder="1" applyAlignment="1">
      <alignment horizontal="right"/>
    </xf>
    <xf numFmtId="0" fontId="31" fillId="7" borderId="1" xfId="0" applyFont="1" applyFill="1" applyBorder="1" applyAlignment="1">
      <alignment horizontal="center" vertical="center"/>
    </xf>
    <xf numFmtId="0" fontId="23" fillId="8" borderId="1" xfId="0" applyFont="1" applyFill="1" applyBorder="1" applyAlignment="1">
      <alignment horizontal="right"/>
    </xf>
    <xf numFmtId="0" fontId="33" fillId="0" borderId="1" xfId="0" applyFont="1" applyBorder="1" applyAlignment="1">
      <alignment horizontal="right"/>
    </xf>
    <xf numFmtId="0" fontId="31" fillId="7" borderId="2" xfId="0" applyFont="1" applyFill="1" applyBorder="1" applyAlignment="1">
      <alignment horizontal="center"/>
    </xf>
    <xf numFmtId="0" fontId="32" fillId="7" borderId="7" xfId="0" applyFont="1" applyFill="1" applyBorder="1" applyAlignment="1">
      <alignment horizontal="center"/>
    </xf>
    <xf numFmtId="0" fontId="32" fillId="7" borderId="3" xfId="0" applyFont="1" applyFill="1" applyBorder="1" applyAlignment="1">
      <alignment horizontal="center"/>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14" fillId="0" borderId="0" xfId="0" applyFont="1" applyAlignment="1">
      <alignment horizontal="left" vertical="center" wrapText="1"/>
    </xf>
    <xf numFmtId="0" fontId="19" fillId="11" borderId="2" xfId="0" applyFont="1" applyFill="1" applyBorder="1" applyAlignment="1">
      <alignment horizontal="center"/>
    </xf>
    <xf numFmtId="0" fontId="19" fillId="11" borderId="7" xfId="0" applyFont="1" applyFill="1" applyBorder="1" applyAlignment="1">
      <alignment horizontal="center"/>
    </xf>
    <xf numFmtId="0" fontId="19" fillId="11" borderId="3" xfId="0" applyFont="1" applyFill="1" applyBorder="1" applyAlignment="1">
      <alignment horizontal="center"/>
    </xf>
    <xf numFmtId="0" fontId="1" fillId="8" borderId="2" xfId="0" applyFont="1" applyFill="1" applyBorder="1" applyAlignment="1">
      <alignment horizontal="right"/>
    </xf>
    <xf numFmtId="0" fontId="1" fillId="8" borderId="3" xfId="0" applyFont="1" applyFill="1" applyBorder="1" applyAlignment="1">
      <alignment horizontal="right"/>
    </xf>
    <xf numFmtId="0" fontId="1" fillId="9" borderId="2" xfId="0" applyFont="1" applyFill="1" applyBorder="1" applyAlignment="1">
      <alignment horizontal="right"/>
    </xf>
    <xf numFmtId="0" fontId="1" fillId="9" borderId="3" xfId="0" applyFont="1" applyFill="1" applyBorder="1" applyAlignment="1">
      <alignment horizontal="right"/>
    </xf>
    <xf numFmtId="0" fontId="1" fillId="8" borderId="7" xfId="0" applyFont="1" applyFill="1" applyBorder="1" applyAlignment="1">
      <alignment horizontal="right"/>
    </xf>
    <xf numFmtId="0" fontId="0" fillId="9" borderId="3" xfId="0" applyFont="1" applyFill="1" applyBorder="1" applyAlignment="1">
      <alignment horizontal="right"/>
    </xf>
    <xf numFmtId="0" fontId="26" fillId="7" borderId="2" xfId="0" applyFont="1" applyFill="1" applyBorder="1" applyAlignment="1">
      <alignment horizontal="center" vertical="center"/>
    </xf>
    <xf numFmtId="0" fontId="26" fillId="7" borderId="3" xfId="0" applyFont="1" applyFill="1" applyBorder="1" applyAlignment="1">
      <alignment horizontal="center" vertical="center"/>
    </xf>
    <xf numFmtId="0" fontId="1" fillId="6" borderId="9" xfId="0" applyFont="1" applyFill="1" applyBorder="1" applyAlignment="1">
      <alignment horizontal="center"/>
    </xf>
    <xf numFmtId="0" fontId="0" fillId="0" borderId="0" xfId="0" applyBorder="1" applyAlignment="1">
      <alignment horizontal="center"/>
    </xf>
    <xf numFmtId="0" fontId="28" fillId="11" borderId="2" xfId="0" applyFont="1" applyFill="1" applyBorder="1" applyAlignment="1">
      <alignment horizontal="center"/>
    </xf>
    <xf numFmtId="0" fontId="28" fillId="11" borderId="3"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Heilongjiang Soya Earning vs Others</a:t>
            </a:r>
          </a:p>
        </c:rich>
      </c:tx>
      <c:layout>
        <c:manualLayout>
          <c:xMode val="factor"/>
          <c:yMode val="factor"/>
          <c:x val="0.0045"/>
          <c:y val="-0.00375"/>
        </c:manualLayout>
      </c:layout>
      <c:spPr>
        <a:noFill/>
        <a:ln>
          <a:noFill/>
        </a:ln>
      </c:spPr>
    </c:title>
    <c:plotArea>
      <c:layout>
        <c:manualLayout>
          <c:xMode val="edge"/>
          <c:yMode val="edge"/>
          <c:x val="0.02725"/>
          <c:y val="0.16675"/>
          <c:w val="0.96575"/>
          <c:h val="0.641"/>
        </c:manualLayout>
      </c:layout>
      <c:barChart>
        <c:barDir val="col"/>
        <c:grouping val="clustered"/>
        <c:varyColors val="0"/>
        <c:ser>
          <c:idx val="0"/>
          <c:order val="0"/>
          <c:tx>
            <c:strRef>
              <c:f>'Earning Power'!$C$33:$C$39</c:f>
              <c:strCache>
                <c:ptCount val="1"/>
                <c:pt idx="0">
                  <c:v>1 4 16 64 1 1</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0000"/>
                    </a:solidFill>
                    <a:latin typeface="Arial"/>
                    <a:ea typeface="Arial"/>
                    <a:cs typeface="Arial"/>
                  </a:defRPr>
                </a:pPr>
              </a:p>
            </c:txPr>
            <c:showLegendKey val="0"/>
            <c:showVal val="1"/>
            <c:showBubbleSize val="0"/>
            <c:showCatName val="0"/>
            <c:showSerName val="0"/>
            <c:showPercent val="0"/>
          </c:dLbls>
          <c:cat>
            <c:numRef>
              <c:f>'Earning Power'!$C$33:$C$39</c:f>
              <c:numCache/>
            </c:numRef>
          </c:cat>
          <c:val>
            <c:numRef>
              <c:f>'Earning Power'!$M$33:$M$39</c:f>
              <c:numCache/>
            </c:numRef>
          </c:val>
        </c:ser>
        <c:axId val="16432540"/>
        <c:axId val="13675133"/>
      </c:barChart>
      <c:catAx>
        <c:axId val="16432540"/>
        <c:scaling>
          <c:orientation val="minMax"/>
        </c:scaling>
        <c:axPos val="b"/>
        <c:title>
          <c:tx>
            <c:rich>
              <a:bodyPr vert="horz" rot="0" anchor="ctr"/>
              <a:lstStyle/>
              <a:p>
                <a:pPr algn="ctr">
                  <a:defRPr/>
                </a:pPr>
                <a:r>
                  <a:rPr lang="en-US" cap="none" sz="900" b="1" i="0" u="none" baseline="0">
                    <a:latin typeface="Arial"/>
                    <a:ea typeface="Arial"/>
                    <a:cs typeface="Arial"/>
                  </a:rPr>
                  <a:t>Earnings per glass / Shops</a:t>
                </a:r>
              </a:p>
            </c:rich>
          </c:tx>
          <c:layout>
            <c:manualLayout>
              <c:xMode val="factor"/>
              <c:yMode val="factor"/>
              <c:x val="-0.0415"/>
              <c:y val="-0.012"/>
            </c:manualLayout>
          </c:layout>
          <c:overlay val="0"/>
          <c:spPr>
            <a:noFill/>
            <a:ln>
              <a:noFill/>
            </a:ln>
          </c:spPr>
        </c:title>
        <c:delete val="0"/>
        <c:numFmt formatCode="General" sourceLinked="1"/>
        <c:majorTickMark val="out"/>
        <c:minorTickMark val="none"/>
        <c:tickLblPos val="nextTo"/>
        <c:txPr>
          <a:bodyPr/>
          <a:lstStyle/>
          <a:p>
            <a:pPr>
              <a:defRPr lang="en-US" cap="none" sz="575" b="0" i="0" u="none" baseline="0">
                <a:latin typeface="Arial"/>
                <a:ea typeface="Arial"/>
                <a:cs typeface="Arial"/>
              </a:defRPr>
            </a:pPr>
          </a:p>
        </c:txPr>
        <c:crossAx val="13675133"/>
        <c:crosses val="autoZero"/>
        <c:auto val="1"/>
        <c:lblOffset val="100"/>
        <c:noMultiLvlLbl val="0"/>
      </c:catAx>
      <c:valAx>
        <c:axId val="13675133"/>
        <c:scaling>
          <c:orientation val="minMax"/>
        </c:scaling>
        <c:axPos val="l"/>
        <c:title>
          <c:tx>
            <c:rich>
              <a:bodyPr vert="horz" rot="-5400000" anchor="ctr"/>
              <a:lstStyle/>
              <a:p>
                <a:pPr algn="ctr">
                  <a:defRPr/>
                </a:pPr>
                <a:r>
                  <a:rPr lang="en-US" cap="none" sz="575" b="1" i="0" u="none" baseline="0">
                    <a:latin typeface="Arial"/>
                    <a:ea typeface="Arial"/>
                    <a:cs typeface="Arial"/>
                  </a:rPr>
                  <a:t>Profit per Cup Sold</a:t>
                </a:r>
              </a:p>
            </c:rich>
          </c:tx>
          <c:layout/>
          <c:overlay val="0"/>
          <c:spPr>
            <a:noFill/>
            <a:ln>
              <a:noFill/>
            </a:ln>
          </c:spPr>
        </c:title>
        <c:majorGridlines/>
        <c:delete val="0"/>
        <c:numFmt formatCode="General" sourceLinked="1"/>
        <c:majorTickMark val="out"/>
        <c:minorTickMark val="none"/>
        <c:tickLblPos val="nextTo"/>
        <c:txPr>
          <a:bodyPr/>
          <a:lstStyle/>
          <a:p>
            <a:pPr>
              <a:defRPr lang="en-US" cap="none" sz="575" b="0" i="0" u="none" baseline="0">
                <a:latin typeface="Arial"/>
                <a:ea typeface="Arial"/>
                <a:cs typeface="Arial"/>
              </a:defRPr>
            </a:pPr>
          </a:p>
        </c:txPr>
        <c:crossAx val="16432540"/>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42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0.9105</cdr:x>
      <cdr:y>0.80625</cdr:y>
    </cdr:from>
    <cdr:to>
      <cdr:x>0.94475</cdr:x>
      <cdr:y>0.8905</cdr:y>
    </cdr:to>
    <cdr:sp>
      <cdr:nvSpPr>
        <cdr:cNvPr id="1" name="TextBox 1"/>
        <cdr:cNvSpPr txBox="1">
          <a:spLocks noChangeArrowheads="1"/>
        </cdr:cNvSpPr>
      </cdr:nvSpPr>
      <cdr:spPr>
        <a:xfrm>
          <a:off x="8382000" y="2095500"/>
          <a:ext cx="31432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Milo</a:t>
          </a:r>
        </a:p>
      </cdr:txBody>
    </cdr:sp>
  </cdr:relSizeAnchor>
  <cdr:relSizeAnchor xmlns:cdr="http://schemas.openxmlformats.org/drawingml/2006/chartDrawing">
    <cdr:from>
      <cdr:x>0.76825</cdr:x>
      <cdr:y>0.80025</cdr:y>
    </cdr:from>
    <cdr:to>
      <cdr:x>0.78075</cdr:x>
      <cdr:y>0.92475</cdr:y>
    </cdr:to>
    <cdr:sp>
      <cdr:nvSpPr>
        <cdr:cNvPr id="2" name="TextBox 3"/>
        <cdr:cNvSpPr txBox="1">
          <a:spLocks noChangeArrowheads="1"/>
        </cdr:cNvSpPr>
      </cdr:nvSpPr>
      <cdr:spPr>
        <a:xfrm>
          <a:off x="7067550" y="2076450"/>
          <a:ext cx="114300" cy="32385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0.786</cdr:x>
      <cdr:y>0.80625</cdr:y>
    </cdr:from>
    <cdr:to>
      <cdr:x>0.82225</cdr:x>
      <cdr:y>0.9345</cdr:y>
    </cdr:to>
    <cdr:sp>
      <cdr:nvSpPr>
        <cdr:cNvPr id="3" name="TextBox 4"/>
        <cdr:cNvSpPr txBox="1">
          <a:spLocks noChangeArrowheads="1"/>
        </cdr:cNvSpPr>
      </cdr:nvSpPr>
      <cdr:spPr>
        <a:xfrm>
          <a:off x="7239000" y="2095500"/>
          <a:ext cx="333375" cy="33337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Bottle
Soya</a:t>
          </a:r>
        </a:p>
      </cdr:txBody>
    </cdr:sp>
  </cdr:relSizeAnchor>
  <cdr:relSizeAnchor xmlns:cdr="http://schemas.openxmlformats.org/drawingml/2006/chartDrawing">
    <cdr:from>
      <cdr:x>0.7225</cdr:x>
      <cdr:y>0.94025</cdr:y>
    </cdr:from>
    <cdr:to>
      <cdr:x>0.861</cdr:x>
      <cdr:y>0.977</cdr:y>
    </cdr:to>
    <cdr:sp>
      <cdr:nvSpPr>
        <cdr:cNvPr id="4" name="TextBox 5"/>
        <cdr:cNvSpPr txBox="1">
          <a:spLocks noChangeArrowheads="1"/>
        </cdr:cNvSpPr>
      </cdr:nvSpPr>
      <cdr:spPr>
        <a:xfrm>
          <a:off x="6648450" y="2438400"/>
          <a:ext cx="1276350" cy="95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0.817</cdr:x>
      <cdr:y>0.77925</cdr:y>
    </cdr:from>
    <cdr:to>
      <cdr:x>0.8295</cdr:x>
      <cdr:y>0.90375</cdr:y>
    </cdr:to>
    <cdr:sp>
      <cdr:nvSpPr>
        <cdr:cNvPr id="5" name="TextBox 6"/>
        <cdr:cNvSpPr txBox="1">
          <a:spLocks noChangeArrowheads="1"/>
        </cdr:cNvSpPr>
      </cdr:nvSpPr>
      <cdr:spPr>
        <a:xfrm>
          <a:off x="7524750" y="2019300"/>
          <a:ext cx="114300" cy="32385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0.902</cdr:x>
      <cdr:y>0.88675</cdr:y>
    </cdr:from>
    <cdr:to>
      <cdr:x>0.9145</cdr:x>
      <cdr:y>1</cdr:y>
    </cdr:to>
    <cdr:sp>
      <cdr:nvSpPr>
        <cdr:cNvPr id="6" name="TextBox 8"/>
        <cdr:cNvSpPr txBox="1">
          <a:spLocks noChangeArrowheads="1"/>
        </cdr:cNvSpPr>
      </cdr:nvSpPr>
      <cdr:spPr>
        <a:xfrm>
          <a:off x="8305800" y="2305050"/>
          <a:ext cx="114300" cy="32385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0.1875</cdr:x>
      <cdr:y>0.82125</cdr:y>
    </cdr:from>
    <cdr:to>
      <cdr:x>0.28475</cdr:x>
      <cdr:y>0.8945</cdr:y>
    </cdr:to>
    <cdr:sp>
      <cdr:nvSpPr>
        <cdr:cNvPr id="7" name="TextBox 10"/>
        <cdr:cNvSpPr txBox="1">
          <a:spLocks noChangeArrowheads="1"/>
        </cdr:cNvSpPr>
      </cdr:nvSpPr>
      <cdr:spPr>
        <a:xfrm>
          <a:off x="1724025" y="2133600"/>
          <a:ext cx="8953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Heilongjiang Soya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40</xdr:row>
      <xdr:rowOff>9525</xdr:rowOff>
    </xdr:from>
    <xdr:to>
      <xdr:col>9</xdr:col>
      <xdr:colOff>581025</xdr:colOff>
      <xdr:row>56</xdr:row>
      <xdr:rowOff>0</xdr:rowOff>
    </xdr:to>
    <xdr:graphicFrame>
      <xdr:nvGraphicFramePr>
        <xdr:cNvPr id="1" name="Chart 2"/>
        <xdr:cNvGraphicFramePr/>
      </xdr:nvGraphicFramePr>
      <xdr:xfrm>
        <a:off x="342900" y="9658350"/>
        <a:ext cx="9210675" cy="2600325"/>
      </xdr:xfrm>
      <a:graphic>
        <a:graphicData uri="http://schemas.openxmlformats.org/drawingml/2006/chart">
          <c:chart xmlns:c="http://schemas.openxmlformats.org/drawingml/2006/chart" r:id="rId1"/>
        </a:graphicData>
      </a:graphic>
    </xdr:graphicFrame>
    <xdr:clientData/>
  </xdr:twoCellAnchor>
  <xdr:oneCellAnchor>
    <xdr:from>
      <xdr:col>1</xdr:col>
      <xdr:colOff>1323975</xdr:colOff>
      <xdr:row>54</xdr:row>
      <xdr:rowOff>142875</xdr:rowOff>
    </xdr:from>
    <xdr:ext cx="76200" cy="180975"/>
    <xdr:sp>
      <xdr:nvSpPr>
        <xdr:cNvPr id="2" name="TextBox 5"/>
        <xdr:cNvSpPr txBox="1">
          <a:spLocks noChangeArrowheads="1"/>
        </xdr:cNvSpPr>
      </xdr:nvSpPr>
      <xdr:spPr>
        <a:xfrm>
          <a:off x="1657350" y="1207770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7"/>
  <sheetViews>
    <sheetView tabSelected="1" workbookViewId="0" topLeftCell="A1">
      <selection activeCell="A2" sqref="A2"/>
    </sheetView>
  </sheetViews>
  <sheetFormatPr defaultColWidth="9.140625" defaultRowHeight="12.75"/>
  <cols>
    <col min="1" max="1" width="5.00390625" style="0" customWidth="1"/>
    <col min="2" max="2" width="20.28125" style="0" customWidth="1"/>
    <col min="3" max="3" width="9.00390625" style="0" customWidth="1"/>
    <col min="4" max="4" width="13.57421875" style="0" customWidth="1"/>
    <col min="5" max="5" width="23.7109375" style="0" customWidth="1"/>
    <col min="6" max="6" width="15.57421875" style="0" customWidth="1"/>
    <col min="7" max="7" width="14.28125" style="0" customWidth="1"/>
    <col min="8" max="8" width="16.8515625" style="0" customWidth="1"/>
    <col min="9" max="9" width="16.28125" style="0" customWidth="1"/>
    <col min="10" max="10" width="10.7109375" style="0" customWidth="1"/>
    <col min="11" max="11" width="12.421875" style="0" customWidth="1"/>
    <col min="12" max="12" width="11.7109375" style="0" customWidth="1"/>
    <col min="13" max="13" width="10.8515625" style="0" customWidth="1"/>
  </cols>
  <sheetData>
    <row r="1" spans="1:12" ht="36.75">
      <c r="A1" s="17"/>
      <c r="B1" s="72" t="s">
        <v>61</v>
      </c>
      <c r="C1" s="73"/>
      <c r="D1" s="73"/>
      <c r="E1" s="73"/>
      <c r="F1" s="73"/>
      <c r="G1" s="73"/>
      <c r="H1" s="73"/>
      <c r="I1" s="73"/>
      <c r="J1" s="17"/>
      <c r="K1" s="17"/>
      <c r="L1" s="17"/>
    </row>
    <row r="2" spans="1:12" ht="9.75" customHeight="1">
      <c r="A2" s="17"/>
      <c r="B2" s="17"/>
      <c r="C2" s="17"/>
      <c r="D2" s="17"/>
      <c r="E2" s="17"/>
      <c r="F2" s="17"/>
      <c r="G2" s="17"/>
      <c r="H2" s="17"/>
      <c r="I2" s="17"/>
      <c r="J2" s="17"/>
      <c r="K2" s="17"/>
      <c r="L2" s="17"/>
    </row>
    <row r="3" spans="1:12" ht="37.5">
      <c r="A3" s="17"/>
      <c r="B3" s="74" t="s">
        <v>34</v>
      </c>
      <c r="C3" s="75"/>
      <c r="D3" s="75"/>
      <c r="E3" s="37">
        <v>1.3</v>
      </c>
      <c r="F3" s="17"/>
      <c r="G3" s="17"/>
      <c r="H3" s="17"/>
      <c r="I3" s="17"/>
      <c r="J3" s="17"/>
      <c r="K3" s="17"/>
      <c r="L3" s="17"/>
    </row>
    <row r="4" spans="1:12" ht="30.75">
      <c r="A4" s="17"/>
      <c r="B4" s="80" t="s">
        <v>6</v>
      </c>
      <c r="C4" s="81"/>
      <c r="D4" s="81"/>
      <c r="E4" s="43">
        <v>5</v>
      </c>
      <c r="F4" s="17"/>
      <c r="G4" s="17"/>
      <c r="H4" s="17"/>
      <c r="I4" s="17"/>
      <c r="J4" s="17"/>
      <c r="K4" s="17"/>
      <c r="L4" s="17"/>
    </row>
    <row r="5" spans="1:12" ht="30.75">
      <c r="A5" s="17"/>
      <c r="B5" s="80" t="s">
        <v>26</v>
      </c>
      <c r="C5" s="81"/>
      <c r="D5" s="81"/>
      <c r="E5" s="43">
        <v>20</v>
      </c>
      <c r="F5" s="17"/>
      <c r="G5" s="17"/>
      <c r="H5" s="17"/>
      <c r="I5" s="17"/>
      <c r="J5" s="17"/>
      <c r="K5" s="17"/>
      <c r="L5" s="17"/>
    </row>
    <row r="6" spans="1:12" ht="30.75">
      <c r="A6" s="17"/>
      <c r="B6" s="80" t="s">
        <v>25</v>
      </c>
      <c r="C6" s="81"/>
      <c r="D6" s="81"/>
      <c r="E6" s="43">
        <v>4</v>
      </c>
      <c r="F6" s="17"/>
      <c r="G6" s="17"/>
      <c r="H6" s="17"/>
      <c r="I6" s="17"/>
      <c r="J6" s="17"/>
      <c r="K6" s="17"/>
      <c r="L6" s="17"/>
    </row>
    <row r="7" spans="1:12" ht="16.5">
      <c r="A7" s="17"/>
      <c r="B7" s="77" t="s">
        <v>20</v>
      </c>
      <c r="C7" s="78"/>
      <c r="D7" s="78"/>
      <c r="E7" s="38">
        <f>E4*E5</f>
        <v>100</v>
      </c>
      <c r="F7" s="17"/>
      <c r="G7" s="17"/>
      <c r="H7" s="17"/>
      <c r="I7" s="17"/>
      <c r="J7" s="17"/>
      <c r="K7" s="17"/>
      <c r="L7" s="17"/>
    </row>
    <row r="8" spans="1:12" ht="16.5">
      <c r="A8" s="17"/>
      <c r="B8" s="77" t="s">
        <v>21</v>
      </c>
      <c r="C8" s="78"/>
      <c r="D8" s="78"/>
      <c r="E8" s="38">
        <f>E7*30</f>
        <v>3000</v>
      </c>
      <c r="F8" s="17"/>
      <c r="G8" s="17"/>
      <c r="H8" s="17"/>
      <c r="I8" s="17"/>
      <c r="J8" s="17"/>
      <c r="K8" s="17"/>
      <c r="L8" s="17"/>
    </row>
    <row r="9" spans="1:12" ht="16.5">
      <c r="A9" s="17"/>
      <c r="B9" s="77" t="s">
        <v>32</v>
      </c>
      <c r="C9" s="78"/>
      <c r="D9" s="78"/>
      <c r="E9" s="38">
        <f>E4*30</f>
        <v>150</v>
      </c>
      <c r="F9" s="17"/>
      <c r="G9" s="17"/>
      <c r="H9" s="17"/>
      <c r="I9" s="17"/>
      <c r="J9" s="17"/>
      <c r="K9" s="17"/>
      <c r="L9" s="17"/>
    </row>
    <row r="10" spans="1:12" ht="12.75">
      <c r="A10" s="17"/>
      <c r="B10" s="41"/>
      <c r="C10" s="41"/>
      <c r="D10" s="41"/>
      <c r="E10" s="17"/>
      <c r="F10" s="17"/>
      <c r="G10" s="17"/>
      <c r="H10" s="17"/>
      <c r="I10" s="17"/>
      <c r="J10" s="17"/>
      <c r="K10" s="17"/>
      <c r="L10" s="17"/>
    </row>
    <row r="11" spans="1:12" ht="12.75">
      <c r="A11" s="15"/>
      <c r="B11" s="42"/>
      <c r="C11" s="42"/>
      <c r="D11" s="42"/>
      <c r="E11" s="15"/>
      <c r="F11" s="15"/>
      <c r="G11" s="15"/>
      <c r="H11" s="15"/>
      <c r="I11" s="15"/>
      <c r="J11" s="15"/>
      <c r="K11" s="15"/>
      <c r="L11" s="15"/>
    </row>
    <row r="12" spans="1:12" ht="19.5">
      <c r="A12" s="15"/>
      <c r="B12" s="42"/>
      <c r="C12" s="42"/>
      <c r="D12" s="42"/>
      <c r="E12" s="79" t="s">
        <v>31</v>
      </c>
      <c r="F12" s="82" t="s">
        <v>33</v>
      </c>
      <c r="G12" s="83"/>
      <c r="H12" s="83"/>
      <c r="I12" s="84"/>
      <c r="J12" s="15"/>
      <c r="K12" s="15"/>
      <c r="L12" s="15"/>
    </row>
    <row r="13" spans="1:12" ht="16.5">
      <c r="A13" s="15"/>
      <c r="B13" s="42"/>
      <c r="C13" s="42"/>
      <c r="D13" s="42"/>
      <c r="E13" s="79"/>
      <c r="F13" s="39" t="s">
        <v>27</v>
      </c>
      <c r="G13" s="89" t="s">
        <v>30</v>
      </c>
      <c r="H13" s="90"/>
      <c r="I13" s="91"/>
      <c r="J13" s="15"/>
      <c r="K13" s="15"/>
      <c r="L13" s="15"/>
    </row>
    <row r="14" spans="1:12" ht="37.5">
      <c r="A14" s="15"/>
      <c r="B14" s="42"/>
      <c r="C14" s="42"/>
      <c r="D14" s="42"/>
      <c r="E14" s="40">
        <v>1</v>
      </c>
      <c r="F14" s="46">
        <v>1</v>
      </c>
      <c r="G14" s="47">
        <f>C34</f>
        <v>4</v>
      </c>
      <c r="H14" s="48">
        <f>C35</f>
        <v>16</v>
      </c>
      <c r="I14" s="49">
        <f>C36</f>
        <v>64</v>
      </c>
      <c r="J14" s="15"/>
      <c r="K14" s="15"/>
      <c r="L14" s="15"/>
    </row>
    <row r="15" spans="1:12" ht="30.75">
      <c r="A15" s="15"/>
      <c r="B15" s="74" t="s">
        <v>24</v>
      </c>
      <c r="C15" s="75"/>
      <c r="D15" s="75"/>
      <c r="E15" s="44">
        <f>H33</f>
        <v>0.6000000000000001</v>
      </c>
      <c r="F15" s="50">
        <f>M33</f>
        <v>0.6516000000000001</v>
      </c>
      <c r="G15" s="51">
        <f>M34</f>
        <v>0.7356</v>
      </c>
      <c r="H15" s="52">
        <f>M35</f>
        <v>0.9996</v>
      </c>
      <c r="I15" s="53">
        <f>M36</f>
        <v>2.1516</v>
      </c>
      <c r="J15" s="15"/>
      <c r="K15" s="15"/>
      <c r="L15" s="15"/>
    </row>
    <row r="16" spans="1:12" ht="16.5">
      <c r="A16" s="15"/>
      <c r="B16" s="76" t="s">
        <v>22</v>
      </c>
      <c r="C16" s="33"/>
      <c r="D16" s="33"/>
      <c r="E16" s="30">
        <f>E15*E7</f>
        <v>60.00000000000001</v>
      </c>
      <c r="F16" s="54">
        <f>F15*E7</f>
        <v>65.16000000000001</v>
      </c>
      <c r="G16" s="55">
        <f>G15*E7</f>
        <v>73.56</v>
      </c>
      <c r="H16" s="56">
        <f>H15*E7</f>
        <v>99.96000000000001</v>
      </c>
      <c r="I16" s="57">
        <f>I15*E7</f>
        <v>215.16000000000003</v>
      </c>
      <c r="J16" s="15"/>
      <c r="K16" s="15"/>
      <c r="L16" s="15"/>
    </row>
    <row r="17" spans="1:12" ht="16.5">
      <c r="A17" s="15"/>
      <c r="B17" s="76" t="s">
        <v>23</v>
      </c>
      <c r="C17" s="33"/>
      <c r="D17" s="33"/>
      <c r="E17" s="30">
        <f>E15*E8</f>
        <v>1800.0000000000002</v>
      </c>
      <c r="F17" s="54">
        <f>F16*30</f>
        <v>1954.8000000000004</v>
      </c>
      <c r="G17" s="55">
        <f>G16*30</f>
        <v>2206.8</v>
      </c>
      <c r="H17" s="56">
        <f>H16*30</f>
        <v>2998.8</v>
      </c>
      <c r="I17" s="57">
        <f>I16*30</f>
        <v>6454.800000000001</v>
      </c>
      <c r="J17" s="15"/>
      <c r="K17" s="15"/>
      <c r="L17" s="15"/>
    </row>
    <row r="18" spans="1:12" ht="16.5">
      <c r="A18" s="15"/>
      <c r="B18" s="76" t="s">
        <v>29</v>
      </c>
      <c r="C18" s="33"/>
      <c r="D18" s="33"/>
      <c r="E18" s="45">
        <f>E3*E7</f>
        <v>130</v>
      </c>
      <c r="F18" s="15"/>
      <c r="G18" s="15"/>
      <c r="H18" s="15"/>
      <c r="I18" s="15"/>
      <c r="J18" s="15"/>
      <c r="K18" s="15"/>
      <c r="L18" s="15"/>
    </row>
    <row r="19" spans="1:12" ht="16.5">
      <c r="A19" s="15"/>
      <c r="B19" s="76" t="s">
        <v>28</v>
      </c>
      <c r="C19" s="33"/>
      <c r="D19" s="33"/>
      <c r="E19" s="45">
        <f>E18*30</f>
        <v>3900</v>
      </c>
      <c r="F19" s="15"/>
      <c r="G19" s="15"/>
      <c r="H19" s="15"/>
      <c r="I19" s="15"/>
      <c r="J19" s="15"/>
      <c r="K19" s="15"/>
      <c r="L19" s="15"/>
    </row>
    <row r="20" spans="1:12" ht="12.75">
      <c r="A20" s="15"/>
      <c r="B20" s="15"/>
      <c r="C20" s="15"/>
      <c r="D20" s="15"/>
      <c r="E20" s="15"/>
      <c r="F20" s="15"/>
      <c r="G20" s="15"/>
      <c r="H20" s="15"/>
      <c r="I20" s="15"/>
      <c r="J20" s="15"/>
      <c r="K20" s="15"/>
      <c r="L20" s="15"/>
    </row>
    <row r="21" spans="1:12" ht="12.75">
      <c r="A21" s="15"/>
      <c r="B21" s="15"/>
      <c r="C21" s="15"/>
      <c r="D21" s="15"/>
      <c r="E21" s="15"/>
      <c r="F21" s="15"/>
      <c r="G21" s="15"/>
      <c r="H21" s="15"/>
      <c r="I21" s="15"/>
      <c r="J21" s="15"/>
      <c r="K21" s="15"/>
      <c r="L21" s="15"/>
    </row>
    <row r="22" spans="1:12" ht="12.75">
      <c r="A22" s="15"/>
      <c r="B22" s="15"/>
      <c r="C22" s="15"/>
      <c r="D22" s="15"/>
      <c r="E22" s="15"/>
      <c r="F22" s="15"/>
      <c r="G22" s="15"/>
      <c r="H22" s="15"/>
      <c r="I22" s="15"/>
      <c r="J22" s="15"/>
      <c r="K22" s="15"/>
      <c r="L22" s="15"/>
    </row>
    <row r="23" spans="1:12" ht="12.75">
      <c r="A23" s="15"/>
      <c r="B23" s="15"/>
      <c r="C23" s="15"/>
      <c r="D23" s="15"/>
      <c r="E23" s="15"/>
      <c r="F23" s="15"/>
      <c r="G23" s="15"/>
      <c r="H23" s="15"/>
      <c r="I23" s="15"/>
      <c r="J23" s="15"/>
      <c r="K23" s="15"/>
      <c r="L23" s="15"/>
    </row>
    <row r="24" spans="1:12" ht="12.75">
      <c r="A24" s="15"/>
      <c r="B24" s="15"/>
      <c r="C24" s="15"/>
      <c r="D24" s="15"/>
      <c r="E24" s="15"/>
      <c r="F24" s="15"/>
      <c r="G24" s="15"/>
      <c r="H24" s="15"/>
      <c r="I24" s="15"/>
      <c r="J24" s="15"/>
      <c r="K24" s="15"/>
      <c r="L24" s="15"/>
    </row>
    <row r="25" spans="1:12" ht="12.75">
      <c r="A25" s="15"/>
      <c r="B25" s="15"/>
      <c r="C25" s="15"/>
      <c r="D25" s="15"/>
      <c r="E25" s="15"/>
      <c r="F25" s="15"/>
      <c r="G25" s="15"/>
      <c r="H25" s="15"/>
      <c r="I25" s="15"/>
      <c r="J25" s="15"/>
      <c r="K25" s="15"/>
      <c r="L25" s="15"/>
    </row>
    <row r="26" spans="1:12" ht="12.75">
      <c r="A26" s="15"/>
      <c r="B26" s="15"/>
      <c r="C26" s="15"/>
      <c r="D26" s="15"/>
      <c r="E26" s="15"/>
      <c r="F26" s="15"/>
      <c r="G26" s="15"/>
      <c r="H26" s="15"/>
      <c r="I26" s="15"/>
      <c r="J26" s="15"/>
      <c r="K26" s="15"/>
      <c r="L26" s="15"/>
    </row>
    <row r="27" spans="1:12" ht="12.75">
      <c r="A27" s="15"/>
      <c r="B27" s="15"/>
      <c r="C27" s="15"/>
      <c r="D27" s="15"/>
      <c r="E27" s="15"/>
      <c r="F27" s="15"/>
      <c r="G27" s="15"/>
      <c r="H27" s="15"/>
      <c r="I27" s="15"/>
      <c r="J27" s="15"/>
      <c r="K27" s="15"/>
      <c r="L27" s="15"/>
    </row>
    <row r="28" spans="1:12" ht="12.75">
      <c r="A28" s="15"/>
      <c r="B28" s="15"/>
      <c r="C28" s="15"/>
      <c r="D28" s="15"/>
      <c r="E28" s="15"/>
      <c r="F28" s="15"/>
      <c r="G28" s="15"/>
      <c r="H28" s="15"/>
      <c r="I28" s="15"/>
      <c r="J28" s="15"/>
      <c r="K28" s="15"/>
      <c r="L28" s="15"/>
    </row>
    <row r="29" spans="1:12" ht="12.75">
      <c r="A29" s="15"/>
      <c r="B29" s="15"/>
      <c r="C29" s="15"/>
      <c r="D29" s="15"/>
      <c r="E29" s="15"/>
      <c r="F29" s="15"/>
      <c r="G29" s="15"/>
      <c r="H29" s="15"/>
      <c r="I29" s="15"/>
      <c r="J29" s="15"/>
      <c r="K29" s="15"/>
      <c r="L29" s="15"/>
    </row>
    <row r="30" spans="2:13" ht="47.25" customHeight="1">
      <c r="B30" s="88" t="s">
        <v>11</v>
      </c>
      <c r="C30" s="88"/>
      <c r="D30" s="88"/>
      <c r="E30" s="88"/>
      <c r="F30" s="88"/>
      <c r="G30" s="88"/>
      <c r="H30" s="88"/>
      <c r="I30" s="88"/>
      <c r="J30" s="88"/>
      <c r="K30" s="88"/>
      <c r="L30" s="88"/>
      <c r="M30" s="88"/>
    </row>
    <row r="32" spans="2:13" ht="38.25">
      <c r="B32" s="6" t="s">
        <v>0</v>
      </c>
      <c r="C32" s="7" t="s">
        <v>2</v>
      </c>
      <c r="D32" s="7" t="s">
        <v>6</v>
      </c>
      <c r="E32" s="7" t="s">
        <v>14</v>
      </c>
      <c r="F32" s="7" t="s">
        <v>18</v>
      </c>
      <c r="G32" s="7" t="s">
        <v>19</v>
      </c>
      <c r="H32" s="7" t="s">
        <v>15</v>
      </c>
      <c r="I32" s="7" t="s">
        <v>16</v>
      </c>
      <c r="J32" s="7" t="s">
        <v>3</v>
      </c>
      <c r="K32" s="7" t="s">
        <v>4</v>
      </c>
      <c r="L32" s="7" t="s">
        <v>5</v>
      </c>
      <c r="M32" s="7" t="s">
        <v>17</v>
      </c>
    </row>
    <row r="33" spans="2:13" ht="14.25">
      <c r="B33" s="85" t="s">
        <v>8</v>
      </c>
      <c r="C33" s="8">
        <v>1</v>
      </c>
      <c r="D33" s="12">
        <f>E4</f>
        <v>5</v>
      </c>
      <c r="E33" s="8">
        <f>D33*K47*30</f>
        <v>3000</v>
      </c>
      <c r="F33" s="13">
        <f>E3</f>
        <v>1.3</v>
      </c>
      <c r="G33" s="9">
        <f>14/K47</f>
        <v>0.7</v>
      </c>
      <c r="H33" s="9">
        <f>F33-G33</f>
        <v>0.6000000000000001</v>
      </c>
      <c r="I33" s="9">
        <f>E33*H33</f>
        <v>1800.0000000000002</v>
      </c>
      <c r="J33" s="9">
        <f>(IF((E33*8.8/K47)&lt;500,(E33*8.8/K47)*0,IF(AND((E33*8.8/K47)&gt;=500,(E33*8.8/K47)&lt;1000),(E33*8.8/K47)*0.06,IF(AND((E33*8.8/K47)&gt;=1000,(E33*8.8/K47)&lt;1500),(E33*8.8/K47)*0.09,IF(AND((E33*8.8/K47)&gt;=1500,(E33*8.8/K47)&lt;2000),(E33*8.8/K47)*0.12,IF(AND((E33*8.8/K47)&gt;=2000,(E33*8.8/K47)&lt;2500),(E33*8.8/K47)*0.15,IF(AND((E33*8.8/K47)&gt;=2500,(E33*8.8/K47)&lt;3000),(E33*8.8/K47)*0.18,(E33*8.8/K47)*0.21))*1)))))</f>
        <v>118.80000000000001</v>
      </c>
      <c r="K33" s="9">
        <f>(IF((E33*8/K47)&lt;500,(E33*8/K47)*0,IF(AND((E33*8/K47)&gt;=500,(E33*8/K47)&lt;1500),(E33*8/K47)*0.03,IF(AND((E33*8/K47)&gt;=1500,(E33*8/K47)&lt;3000),(E33*8/K47)*0.06,IF(AND((E33*8/K47)&gt;=3000,(E33*8/K47)&lt;5000),(E33*8/K47)*0.09,IF(AND((E33*8/K47)&gt;=5000,(E33*8/K47)&lt;7500),(E33*8/K47)*0.12,IF(AND((E33*8/K47)&gt;=7500,(E33*8/K47)&lt;10500),(E33*8/K47)*0.15,(E33*8/K47)*0.18))*C33)))))</f>
        <v>36</v>
      </c>
      <c r="L33" s="10">
        <f>I33+J33+K33</f>
        <v>1954.8000000000002</v>
      </c>
      <c r="M33" s="9">
        <f>L33/$E$33</f>
        <v>0.6516000000000001</v>
      </c>
    </row>
    <row r="34" spans="2:13" ht="14.25">
      <c r="B34" s="86"/>
      <c r="C34" s="12">
        <f>E6</f>
        <v>4</v>
      </c>
      <c r="D34" s="8"/>
      <c r="E34" s="8">
        <f>C34*$E$33</f>
        <v>12000</v>
      </c>
      <c r="F34" s="8"/>
      <c r="G34" s="8"/>
      <c r="H34" s="9"/>
      <c r="I34" s="9">
        <f>$I$33</f>
        <v>1800.0000000000002</v>
      </c>
      <c r="J34" s="9">
        <f>$J$33</f>
        <v>118.80000000000001</v>
      </c>
      <c r="K34" s="9">
        <f>(IF(((E33+E34)*8/K47)&lt;500,((E33+E34)*8/K47)*0,IF(AND(((E33+E34)*8/K47)&gt;=500,((E33+E34)*8/K47)&lt;1500),((E33+E34)*8/K47)*0.03,IF(AND(((E33+E34)*8/K47)&gt;=1500,((E33+E34)*8/K47)&lt;3000),((E33+E34)*8/K47)*0.06,IF(AND(((E33+E34)*8/K47)&gt;=3000,((E33+E34)*8/K47)&lt;5000),((E33+E34)*8/K47)*0.09,IF(AND(((E33+E34)*8/K47)&gt;=5000,((E33+E34)*8/K47)&lt;7500),((E33+E34)*8/K47)*0.12,IF(AND(((E33+E34)*8/K47)&gt;=7500,((E33+E34)*8/K47)&lt;10500),((E33+E34)*8/K47)*0.15,((E33+E34)*8/K47)*0.18))*1)))))-(IF(((E34)*8/K47)&lt;500,((E34)*8/K47)*0.03,IF(AND(((E34)*8/K47)&gt;=500,((E34)*8/K47)&lt;1500),((E34)*8/K47)*0.03,IF(AND(((E34)*8/K47)&gt;=1500,((E34)*8/K47)&lt;3000),((E34)*8/K47)*0.06,IF(AND(((E34)*8/K47)&gt;=3000,((E34)*8/K47)&lt;5000),((E34)*8/K47)*0.09,IF(AND(((E34)*8/K47)&gt;=5000,((E34)*8/K47)&lt;7500),((E34)*8/K47)*0.12,IF(AND(((E34)*8/K47)&gt;=7500,((E34)*8/K47)&lt;10500),((E34)*8/K47)*0.15,((E34)*8/K47)*0.18))*1)))))</f>
        <v>288</v>
      </c>
      <c r="L34" s="10">
        <f>I34+J34+K34</f>
        <v>2206.8</v>
      </c>
      <c r="M34" s="9">
        <f aca="true" t="shared" si="0" ref="M34:M39">L34/$E$33</f>
        <v>0.7356</v>
      </c>
    </row>
    <row r="35" spans="2:13" ht="14.25">
      <c r="B35" s="86"/>
      <c r="C35" s="8">
        <f>C34*C34</f>
        <v>16</v>
      </c>
      <c r="D35" s="8"/>
      <c r="E35" s="8">
        <f>C35*$E$33</f>
        <v>48000</v>
      </c>
      <c r="F35" s="8"/>
      <c r="G35" s="8"/>
      <c r="H35" s="8"/>
      <c r="I35" s="9">
        <f>$I$33</f>
        <v>1800.0000000000002</v>
      </c>
      <c r="J35" s="9">
        <f>$J$33</f>
        <v>118.80000000000001</v>
      </c>
      <c r="K35" s="9">
        <f>(IF(((E33+E34+E35)*8/K47)&lt;500,((E33+E34+E35)*8/K47)*0,IF(AND(((E33+E34+E35)*8/K47)&gt;=500,((E33+E34+E35)*8/K47)&lt;1500),((E33+E34+E35)*8/K47)*0.03,IF(AND(((E33+E34+E35)*8/K47)&gt;=1500,((E33+E34+E35)*8/K47)&lt;3000),((E33+E34+E35)*8/K47)*0.06,IF(AND(((E33+E34+E35)*8/K47)&gt;=3000,((E33+E34+E35)*8/K47)&lt;5000),((E33+E34+E35)*8/K47)*0.09,IF(AND(((E33+E34+E35)*8/K47)&gt;=5000,((E33+E34+E35)*8/K47)&lt;7500),((E33+E34+E35)*8/K47)*0.12,IF(AND(((E33+E34+E35)*8/K47)&gt;=7500,((E33+E34+E35)*8/K47)&lt;10500),((E33+E34+E35)*8/K47)*0.15,((E33+E34+E35)*8/K47)*0.18))*1)))))-(IF(((E35)*8/K47)&lt;500,((E35)*8/K47)*0.03,IF(AND(((E35)*8/K47)&gt;=500,((E35)*8/K47)&lt;1500),((E35)*8/K47)*0.03,IF(AND(((E35)*8/K47)&gt;=1500,((E35)*8/K47)&lt;3000),((E35)*8/K47)*0.06,IF(AND(((E35)*8/K47)&gt;=3000,((E35)*8/K47)&lt;5000),((E35)*8/K47)*0.09,IF(AND(((E35)*8/K47)&gt;=5000,((E35)*8/K47)&lt;7500),((E35)*8/K47)*0.12,IF(AND(((E35)*8/K47)&gt;=7500,((E35)*8/K47)&lt;10500),((E35)*8/K47)*0.15,((E35)*8/K47)*0.18))*1)))))</f>
        <v>1080</v>
      </c>
      <c r="L35" s="10">
        <f>I35+J35+K35</f>
        <v>2998.8</v>
      </c>
      <c r="M35" s="9">
        <f t="shared" si="0"/>
        <v>0.9996</v>
      </c>
    </row>
    <row r="36" spans="2:13" ht="14.25">
      <c r="B36" s="87"/>
      <c r="C36" s="8">
        <f>C34*C34*C34</f>
        <v>64</v>
      </c>
      <c r="D36" s="8"/>
      <c r="E36" s="8">
        <f>C36*$E$33</f>
        <v>192000</v>
      </c>
      <c r="F36" s="8"/>
      <c r="G36" s="8"/>
      <c r="H36" s="8"/>
      <c r="I36" s="9">
        <f>$I$33</f>
        <v>1800.0000000000002</v>
      </c>
      <c r="J36" s="9">
        <f>$J$33</f>
        <v>118.80000000000001</v>
      </c>
      <c r="K36" s="9">
        <f>(IF(((E33+E34+E35+E36)*8/K47)&lt;500,((E33+E34+E35+E36)*8/K47)*0,IF(AND(((E33+E34+E35+E36)*8/K47)&gt;=500,((E33+E34+E35+E36)*8/K47)&lt;1500),((E33+E34+E35+E36)*8/K47)*0.03,IF(AND(((E33+E34+E35+E36)*8/K47)&gt;=1500,((E33+E34+E35+E36)*8/K47)&lt;3000),((E33+E34+E35+E36)*8/K47)*0.06,IF(AND(((E33+E34+E35+E36)*8/K47)&gt;=3000,((E33+E34+E35+E36)*8/K47)&lt;5000),((E33+E34+E35+E36)*8/K47)*0.09,IF(AND(((E33+E34+E35+E36)*8/K47)&gt;=5000,((E33+E34+E35+E36)*8/K47)&lt;7500),((E33+E34+E35+E36)*8/K47)*0.12,IF(AND(((E33+E34+E35+E36)*8/K47)&gt;=7500,((E33+E34+E35+E36)*8/K47)&lt;10500),((E33+E34+E35+E36)*8/K47)*0.15,((E33+E34+E35+E36)*8/K47)*0.18))*1)))))-(IF(((E36)*8/K47)&lt;500,((E36)*8/K47)*0.03,IF(AND(((E36)*8/K47)&gt;=500,((E36)*8/K47)&lt;1500),((E36)*8/K47)*0.03,IF(AND(((E36)*8/K47)&gt;=1500,((E36)*8/K47)&lt;3000),((E36)*8/K47)*0.06,IF(AND(((E36)*8/K47)&gt;=3000,((E36)*8/K47)&lt;5000),((E36)*8/K47)*0.09,IF(AND(((E36)*8/K47)&gt;=5000,((E36)*8/K47)&lt;7500),((E36)*8/K47)*0.12,IF(AND(((E36)*8/K47)&gt;=7500,((E36)*8/K47)&lt;10500),((E36)*8/K47)*0.15,((E36)*8/K47)*0.18))*1)))))</f>
        <v>4536</v>
      </c>
      <c r="L36" s="10">
        <f>I36+J36+K36</f>
        <v>6454.8</v>
      </c>
      <c r="M36" s="9">
        <f t="shared" si="0"/>
        <v>2.1516</v>
      </c>
    </row>
    <row r="37" spans="2:12" ht="14.25">
      <c r="B37" s="4"/>
      <c r="C37" s="1"/>
      <c r="D37" s="1"/>
      <c r="E37" s="1"/>
      <c r="F37" s="1"/>
      <c r="G37" s="1"/>
      <c r="H37" s="1"/>
      <c r="I37" s="2"/>
      <c r="J37" s="2"/>
      <c r="K37" s="2"/>
      <c r="L37" s="3"/>
    </row>
    <row r="38" spans="2:13" ht="14.25">
      <c r="B38" s="5" t="s">
        <v>9</v>
      </c>
      <c r="C38" s="8">
        <v>1</v>
      </c>
      <c r="D38" s="8"/>
      <c r="E38" s="8">
        <f>E33</f>
        <v>3000</v>
      </c>
      <c r="F38" s="13">
        <v>1.2</v>
      </c>
      <c r="G38" s="13">
        <v>0.5</v>
      </c>
      <c r="H38" s="9">
        <f>F38-G38</f>
        <v>0.7</v>
      </c>
      <c r="I38" s="9">
        <f>E38*H38</f>
        <v>2100</v>
      </c>
      <c r="J38" s="9"/>
      <c r="K38" s="9"/>
      <c r="L38" s="10">
        <f>I38</f>
        <v>2100</v>
      </c>
      <c r="M38" s="9">
        <f t="shared" si="0"/>
        <v>0.7</v>
      </c>
    </row>
    <row r="39" spans="2:13" ht="14.25">
      <c r="B39" s="5" t="s">
        <v>1</v>
      </c>
      <c r="C39" s="8">
        <v>1</v>
      </c>
      <c r="D39" s="8"/>
      <c r="E39" s="8">
        <f>E33</f>
        <v>3000</v>
      </c>
      <c r="F39" s="13">
        <v>1.2</v>
      </c>
      <c r="G39" s="13">
        <v>0.5</v>
      </c>
      <c r="H39" s="9">
        <f>F39-G39</f>
        <v>0.7</v>
      </c>
      <c r="I39" s="9">
        <f>E39*H39</f>
        <v>2100</v>
      </c>
      <c r="J39" s="9"/>
      <c r="K39" s="9"/>
      <c r="L39" s="10">
        <f>I39</f>
        <v>2100</v>
      </c>
      <c r="M39" s="9">
        <f t="shared" si="0"/>
        <v>0.7</v>
      </c>
    </row>
    <row r="41" ht="12.75">
      <c r="K41" s="11" t="s">
        <v>12</v>
      </c>
    </row>
    <row r="42" ht="12.75">
      <c r="K42" t="s">
        <v>13</v>
      </c>
    </row>
    <row r="43" ht="12.75">
      <c r="K43" t="s">
        <v>7</v>
      </c>
    </row>
    <row r="46" ht="12.75">
      <c r="K46" s="11" t="s">
        <v>10</v>
      </c>
    </row>
    <row r="47" ht="14.25">
      <c r="K47" s="14">
        <f>E5</f>
        <v>20</v>
      </c>
    </row>
  </sheetData>
  <mergeCells count="18">
    <mergeCell ref="B7:D7"/>
    <mergeCell ref="B8:D8"/>
    <mergeCell ref="F12:I12"/>
    <mergeCell ref="B33:B36"/>
    <mergeCell ref="B30:M30"/>
    <mergeCell ref="G13:I13"/>
    <mergeCell ref="B19:D19"/>
    <mergeCell ref="B18:D18"/>
    <mergeCell ref="B1:I1"/>
    <mergeCell ref="B15:D15"/>
    <mergeCell ref="B16:D16"/>
    <mergeCell ref="B17:D17"/>
    <mergeCell ref="B9:D9"/>
    <mergeCell ref="E12:E13"/>
    <mergeCell ref="B3:D3"/>
    <mergeCell ref="B4:D4"/>
    <mergeCell ref="B5:D5"/>
    <mergeCell ref="B6:D6"/>
  </mergeCells>
  <printOptions/>
  <pageMargins left="0.75" right="0.75" top="1" bottom="1" header="0.5" footer="0.5"/>
  <pageSetup horizontalDpi="600" verticalDpi="600" orientation="landscape" paperSize="9" scale="85" r:id="rId4"/>
  <drawing r:id="rId3"/>
  <legacyDrawing r:id="rId2"/>
</worksheet>
</file>

<file path=xl/worksheets/sheet2.xml><?xml version="1.0" encoding="utf-8"?>
<worksheet xmlns="http://schemas.openxmlformats.org/spreadsheetml/2006/main" xmlns:r="http://schemas.openxmlformats.org/officeDocument/2006/relationships">
  <dimension ref="A1:I62"/>
  <sheetViews>
    <sheetView workbookViewId="0" topLeftCell="A1">
      <pane ySplit="9" topLeftCell="BM10" activePane="bottomLeft" state="frozen"/>
      <selection pane="topLeft" activeCell="A1" sqref="A1"/>
      <selection pane="bottomLeft" activeCell="C22" sqref="C22"/>
    </sheetView>
  </sheetViews>
  <sheetFormatPr defaultColWidth="9.140625" defaultRowHeight="12.75"/>
  <cols>
    <col min="1" max="1" width="4.28125" style="0" customWidth="1"/>
    <col min="2" max="2" width="49.7109375" style="0" customWidth="1"/>
    <col min="3" max="3" width="19.421875" style="0" customWidth="1"/>
    <col min="4" max="4" width="16.57421875" style="0" customWidth="1"/>
    <col min="5" max="5" width="2.8515625" style="0" customWidth="1"/>
    <col min="6" max="6" width="25.8515625" style="0" customWidth="1"/>
    <col min="7" max="7" width="17.00390625" style="0" customWidth="1"/>
  </cols>
  <sheetData>
    <row r="1" spans="1:9" ht="12.75">
      <c r="A1" s="17"/>
      <c r="B1" s="17"/>
      <c r="C1" s="17"/>
      <c r="D1" s="17"/>
      <c r="E1" s="17"/>
      <c r="F1" s="17"/>
      <c r="G1" s="17"/>
      <c r="H1" s="17"/>
      <c r="I1" s="17"/>
    </row>
    <row r="2" spans="1:9" ht="30.75">
      <c r="A2" s="17"/>
      <c r="B2" s="59" t="s">
        <v>51</v>
      </c>
      <c r="C2" s="98" t="s">
        <v>52</v>
      </c>
      <c r="D2" s="99"/>
      <c r="E2" s="60"/>
      <c r="F2" s="98" t="s">
        <v>54</v>
      </c>
      <c r="G2" s="99"/>
      <c r="H2" s="17"/>
      <c r="I2" s="17"/>
    </row>
    <row r="3" spans="1:9" ht="20.25">
      <c r="A3" s="17"/>
      <c r="B3" s="17"/>
      <c r="C3" s="32" t="s">
        <v>36</v>
      </c>
      <c r="D3" s="32" t="s">
        <v>37</v>
      </c>
      <c r="E3" s="17"/>
      <c r="F3" s="102" t="s">
        <v>59</v>
      </c>
      <c r="G3" s="103"/>
      <c r="H3" s="17"/>
      <c r="I3" s="17"/>
    </row>
    <row r="4" spans="1:9" ht="19.5">
      <c r="A4" s="17"/>
      <c r="B4" s="62" t="s">
        <v>35</v>
      </c>
      <c r="C4" s="25">
        <f>SUM(C5:C8)</f>
        <v>40.56</v>
      </c>
      <c r="D4" s="25">
        <f>C4/D14</f>
        <v>3.12</v>
      </c>
      <c r="E4" s="17"/>
      <c r="F4" s="61" t="s">
        <v>65</v>
      </c>
      <c r="G4" s="25">
        <f>C4+G15</f>
        <v>196.56</v>
      </c>
      <c r="H4" s="17"/>
      <c r="I4" s="17"/>
    </row>
    <row r="5" spans="1:9" ht="19.5">
      <c r="A5" s="17"/>
      <c r="B5" s="16" t="s">
        <v>67</v>
      </c>
      <c r="C5" s="25">
        <f>SUM(D31:D36)</f>
        <v>0</v>
      </c>
      <c r="D5" s="25">
        <f>C5/D14</f>
        <v>0</v>
      </c>
      <c r="E5" s="17"/>
      <c r="F5" s="31" t="s">
        <v>37</v>
      </c>
      <c r="G5" s="25">
        <f>G4/D14</f>
        <v>15.120000000000001</v>
      </c>
      <c r="H5" s="17"/>
      <c r="I5" s="17"/>
    </row>
    <row r="6" spans="1:9" ht="19.5">
      <c r="A6" s="17"/>
      <c r="B6" s="16" t="s">
        <v>38</v>
      </c>
      <c r="C6" s="25">
        <f>(IF((D14)&lt;13,0,IF(AND((D19)&lt;500),0,((D20*D17)-(B23*D23+B24*D24+B25*D25+B26*D26+B27*D27+B28*D28)))))</f>
        <v>40.56</v>
      </c>
      <c r="D6" s="25">
        <f>C6/D14</f>
        <v>3.12</v>
      </c>
      <c r="E6" s="17"/>
      <c r="F6" s="31" t="s">
        <v>55</v>
      </c>
      <c r="G6" s="25">
        <f>G4/(D12*G13)</f>
        <v>0.756</v>
      </c>
      <c r="H6" s="17"/>
      <c r="I6" s="17"/>
    </row>
    <row r="7" spans="1:9" ht="19.5">
      <c r="A7" s="17"/>
      <c r="B7" s="16" t="s">
        <v>39</v>
      </c>
      <c r="C7" s="25">
        <f>(IF((D14*8.8)&lt;500,D14*8.8*0,IF(AND((D14*8.8)&gt;=500,(D14*8.8)&lt;1000),D14*8.8*0.06,IF(AND((D14*8.8)&gt;=1000,(D14*8.8)&lt;1500),D14*8.8*0.09,IF(AND((D14*8.8)&gt;=1500,(D14*8.8)&lt;2000),D14*8.8*0.12,IF(AND((D14*8.8)&gt;=2000,(D14*8.8)&lt;2500),D14*8.8*0.15,IF(AND((D14*8.8)&gt;=2500,(D14*8.8)&lt;3000),D14*8.8*0.18,IF(AND(D14*8.8)&gt;=3000,D14*8.8*0.21))))))))</f>
        <v>0</v>
      </c>
      <c r="D7" s="25">
        <f>C7/D14</f>
        <v>0</v>
      </c>
      <c r="E7" s="17"/>
      <c r="F7" s="17"/>
      <c r="G7" s="17"/>
      <c r="H7" s="17"/>
      <c r="I7" s="17"/>
    </row>
    <row r="8" spans="1:9" ht="19.5">
      <c r="A8" s="17"/>
      <c r="B8" s="16" t="s">
        <v>68</v>
      </c>
      <c r="C8" s="25">
        <f>D13*D8</f>
        <v>0</v>
      </c>
      <c r="D8" s="58">
        <v>3</v>
      </c>
      <c r="E8" s="17"/>
      <c r="F8" s="17"/>
      <c r="G8" s="17"/>
      <c r="H8" s="17"/>
      <c r="I8" s="17"/>
    </row>
    <row r="9" spans="1:9" ht="12.75">
      <c r="A9" s="17"/>
      <c r="B9" s="17"/>
      <c r="C9" s="17"/>
      <c r="D9" s="17"/>
      <c r="E9" s="17"/>
      <c r="F9" s="17"/>
      <c r="G9" s="17"/>
      <c r="H9" s="17"/>
      <c r="I9" s="17"/>
    </row>
    <row r="10" spans="1:9" ht="12.75">
      <c r="A10" s="18"/>
      <c r="B10" s="23"/>
      <c r="C10" s="18"/>
      <c r="D10" s="19"/>
      <c r="E10" s="18"/>
      <c r="F10" s="18"/>
      <c r="G10" s="18"/>
      <c r="H10" s="18"/>
      <c r="I10" s="18"/>
    </row>
    <row r="11" spans="1:9" ht="13.5" thickBot="1">
      <c r="A11" s="18"/>
      <c r="B11" s="29" t="s">
        <v>42</v>
      </c>
      <c r="C11" s="18"/>
      <c r="D11" s="18"/>
      <c r="E11" s="18"/>
      <c r="F11" s="100" t="s">
        <v>56</v>
      </c>
      <c r="G11" s="101"/>
      <c r="H11" s="18"/>
      <c r="I11" s="18"/>
    </row>
    <row r="12" spans="1:9" ht="18.75" thickBot="1">
      <c r="A12" s="18"/>
      <c r="B12" s="92" t="s">
        <v>62</v>
      </c>
      <c r="C12" s="96"/>
      <c r="D12" s="64">
        <v>13</v>
      </c>
      <c r="E12" s="18"/>
      <c r="F12" s="26" t="s">
        <v>57</v>
      </c>
      <c r="G12" s="68">
        <v>1.3</v>
      </c>
      <c r="H12" s="18"/>
      <c r="I12" s="18"/>
    </row>
    <row r="13" spans="1:9" ht="18.75" thickBot="1">
      <c r="A13" s="18"/>
      <c r="B13" s="92" t="s">
        <v>63</v>
      </c>
      <c r="C13" s="96"/>
      <c r="D13" s="64">
        <v>0</v>
      </c>
      <c r="E13" s="18"/>
      <c r="F13" s="26" t="s">
        <v>58</v>
      </c>
      <c r="G13" s="66">
        <v>20</v>
      </c>
      <c r="H13" s="18"/>
      <c r="I13" s="18"/>
    </row>
    <row r="14" spans="1:9" ht="18">
      <c r="A14" s="18"/>
      <c r="B14" s="92" t="s">
        <v>44</v>
      </c>
      <c r="C14" s="93"/>
      <c r="D14" s="63">
        <f>D12+D13</f>
        <v>13</v>
      </c>
      <c r="E14" s="18"/>
      <c r="F14" s="27" t="s">
        <v>64</v>
      </c>
      <c r="G14" s="67">
        <f>G13*G12*D12</f>
        <v>338</v>
      </c>
      <c r="H14" s="18"/>
      <c r="I14" s="18"/>
    </row>
    <row r="15" spans="1:9" ht="18">
      <c r="A15" s="18"/>
      <c r="B15" s="94" t="s">
        <v>45</v>
      </c>
      <c r="C15" s="97"/>
      <c r="D15" s="34">
        <f>D14*8</f>
        <v>104</v>
      </c>
      <c r="E15" s="18"/>
      <c r="F15" s="27" t="s">
        <v>70</v>
      </c>
      <c r="G15" s="36">
        <f>D12*G13*G12-(14*D12)</f>
        <v>156</v>
      </c>
      <c r="H15" s="18"/>
      <c r="I15" s="18"/>
    </row>
    <row r="16" spans="1:9" ht="18">
      <c r="A16" s="18"/>
      <c r="B16" s="94" t="s">
        <v>46</v>
      </c>
      <c r="C16" s="97"/>
      <c r="D16" s="34">
        <f>SUM(D23:D28)</f>
        <v>312</v>
      </c>
      <c r="E16" s="18"/>
      <c r="F16" s="27" t="s">
        <v>60</v>
      </c>
      <c r="G16" s="36">
        <f>G15/(D12*G13)</f>
        <v>0.6</v>
      </c>
      <c r="H16" s="18"/>
      <c r="I16" s="18"/>
    </row>
    <row r="17" spans="1:9" ht="18.75" thickBot="1">
      <c r="A17" s="18"/>
      <c r="B17" s="94" t="s">
        <v>50</v>
      </c>
      <c r="C17" s="97"/>
      <c r="D17" s="65">
        <f>SUM(D15:D16)</f>
        <v>416</v>
      </c>
      <c r="E17" s="18"/>
      <c r="F17" s="27"/>
      <c r="G17" s="34"/>
      <c r="H17" s="18"/>
      <c r="I17" s="18"/>
    </row>
    <row r="18" spans="1:9" ht="18.75" thickBot="1">
      <c r="A18" s="18"/>
      <c r="B18" s="92" t="s">
        <v>47</v>
      </c>
      <c r="C18" s="96"/>
      <c r="D18" s="66">
        <v>5000</v>
      </c>
      <c r="E18" s="18"/>
      <c r="F18" s="27"/>
      <c r="G18" s="34"/>
      <c r="H18" s="18"/>
      <c r="I18" s="18"/>
    </row>
    <row r="19" spans="1:9" ht="18">
      <c r="A19" s="18"/>
      <c r="B19" s="94" t="s">
        <v>48</v>
      </c>
      <c r="C19" s="95"/>
      <c r="D19" s="63">
        <f>SUM(D17:D18)</f>
        <v>5416</v>
      </c>
      <c r="E19" s="18"/>
      <c r="F19" s="27"/>
      <c r="G19" s="34"/>
      <c r="H19" s="18"/>
      <c r="I19" s="18"/>
    </row>
    <row r="20" spans="1:9" ht="18">
      <c r="A20" s="18"/>
      <c r="B20" s="94" t="s">
        <v>49</v>
      </c>
      <c r="C20" s="95"/>
      <c r="D20" s="35">
        <f>IF(D19&lt;500,0,(IF(AND((D19&gt;=500),(D19&lt;1500)),0.03,(IF(AND((D19&gt;=1500),(D19&lt;3000)),0.06,(IF(AND((D19&gt;=3000),(D19&lt;5000)),0.09,(IF(AND((D19&gt;=5000),(D19&lt;7500)),0.12,(IF(AND((D19&gt;=7500),(D19&lt;10500)),0.15,0.18)))))))))))</f>
        <v>0.12</v>
      </c>
      <c r="E20" s="18"/>
      <c r="F20" s="27"/>
      <c r="G20" s="34"/>
      <c r="H20" s="18"/>
      <c r="I20" s="18"/>
    </row>
    <row r="21" spans="1:9" ht="12.75">
      <c r="A21" s="18"/>
      <c r="B21" s="18"/>
      <c r="C21" s="18"/>
      <c r="D21" s="23"/>
      <c r="E21" s="18"/>
      <c r="F21" s="18"/>
      <c r="G21" s="18"/>
      <c r="H21" s="18"/>
      <c r="I21" s="18"/>
    </row>
    <row r="22" spans="1:8" ht="13.5" thickBot="1">
      <c r="A22" s="18"/>
      <c r="B22" s="29" t="s">
        <v>41</v>
      </c>
      <c r="C22" s="71" t="s">
        <v>53</v>
      </c>
      <c r="D22" s="22" t="s">
        <v>43</v>
      </c>
      <c r="E22" s="18"/>
      <c r="F22" s="18"/>
      <c r="G22" s="18"/>
      <c r="H22" s="18"/>
    </row>
    <row r="23" spans="1:8" ht="18.75" thickBot="1">
      <c r="A23" s="18"/>
      <c r="B23" s="69">
        <v>0.03</v>
      </c>
      <c r="C23" s="64">
        <v>39</v>
      </c>
      <c r="D23" s="70">
        <f aca="true" t="shared" si="0" ref="D23:D28">C23*8</f>
        <v>312</v>
      </c>
      <c r="E23" s="18"/>
      <c r="F23" s="18"/>
      <c r="G23" s="18"/>
      <c r="H23" s="18"/>
    </row>
    <row r="24" spans="1:8" ht="18.75" thickBot="1">
      <c r="A24" s="18"/>
      <c r="B24" s="69">
        <v>0.06</v>
      </c>
      <c r="C24" s="64">
        <v>0</v>
      </c>
      <c r="D24" s="70">
        <f t="shared" si="0"/>
        <v>0</v>
      </c>
      <c r="E24" s="18"/>
      <c r="F24" s="18"/>
      <c r="G24" s="18"/>
      <c r="H24" s="18"/>
    </row>
    <row r="25" spans="1:8" ht="18.75" thickBot="1">
      <c r="A25" s="18"/>
      <c r="B25" s="69">
        <v>0.09</v>
      </c>
      <c r="C25" s="64">
        <v>0</v>
      </c>
      <c r="D25" s="70">
        <f t="shared" si="0"/>
        <v>0</v>
      </c>
      <c r="E25" s="18"/>
      <c r="F25" s="18"/>
      <c r="G25" s="18"/>
      <c r="H25" s="18"/>
    </row>
    <row r="26" spans="1:8" ht="18.75" thickBot="1">
      <c r="A26" s="18"/>
      <c r="B26" s="69">
        <v>0.12</v>
      </c>
      <c r="C26" s="64">
        <v>0</v>
      </c>
      <c r="D26" s="70">
        <f t="shared" si="0"/>
        <v>0</v>
      </c>
      <c r="E26" s="18"/>
      <c r="F26" s="18"/>
      <c r="G26" s="18"/>
      <c r="H26" s="18"/>
    </row>
    <row r="27" spans="1:8" ht="18.75" thickBot="1">
      <c r="A27" s="18"/>
      <c r="B27" s="69">
        <v>0.15</v>
      </c>
      <c r="C27" s="64">
        <v>0</v>
      </c>
      <c r="D27" s="70">
        <f t="shared" si="0"/>
        <v>0</v>
      </c>
      <c r="E27" s="18"/>
      <c r="F27" s="18"/>
      <c r="G27" s="18"/>
      <c r="H27" s="18"/>
    </row>
    <row r="28" spans="1:8" ht="18.75" thickBot="1">
      <c r="A28" s="18"/>
      <c r="B28" s="69">
        <v>0.18</v>
      </c>
      <c r="C28" s="64">
        <v>0</v>
      </c>
      <c r="D28" s="70">
        <f t="shared" si="0"/>
        <v>0</v>
      </c>
      <c r="E28" s="18"/>
      <c r="F28" s="18"/>
      <c r="G28" s="18"/>
      <c r="H28" s="18"/>
    </row>
    <row r="29" spans="1:9" s="21" customFormat="1" ht="11.25">
      <c r="A29" s="20"/>
      <c r="B29" s="20"/>
      <c r="C29" s="20"/>
      <c r="D29" s="20"/>
      <c r="E29" s="20"/>
      <c r="F29" s="20"/>
      <c r="G29" s="20"/>
      <c r="H29" s="20"/>
      <c r="I29" s="20"/>
    </row>
    <row r="30" spans="1:9" ht="13.5" thickBot="1">
      <c r="A30" s="18"/>
      <c r="B30" s="29" t="s">
        <v>66</v>
      </c>
      <c r="C30" s="22" t="s">
        <v>40</v>
      </c>
      <c r="D30" s="22" t="s">
        <v>69</v>
      </c>
      <c r="E30" s="18"/>
      <c r="F30" s="18"/>
      <c r="G30" s="18"/>
      <c r="H30" s="18"/>
      <c r="I30" s="18"/>
    </row>
    <row r="31" spans="1:8" ht="18.75" thickBot="1">
      <c r="A31" s="18"/>
      <c r="B31" s="28">
        <v>0.06</v>
      </c>
      <c r="C31" s="64">
        <v>0</v>
      </c>
      <c r="D31" s="24">
        <f>C31*0.06</f>
        <v>0</v>
      </c>
      <c r="E31" s="18"/>
      <c r="F31" s="18"/>
      <c r="G31" s="18"/>
      <c r="H31" s="18"/>
    </row>
    <row r="32" spans="1:8" ht="18.75" thickBot="1">
      <c r="A32" s="18"/>
      <c r="B32" s="28">
        <v>0.05</v>
      </c>
      <c r="C32" s="64">
        <v>0</v>
      </c>
      <c r="D32" s="24">
        <f>C32*0.05</f>
        <v>0</v>
      </c>
      <c r="E32" s="18"/>
      <c r="F32" s="18"/>
      <c r="G32" s="18"/>
      <c r="H32" s="18"/>
    </row>
    <row r="33" spans="1:8" ht="18.75" thickBot="1">
      <c r="A33" s="18"/>
      <c r="B33" s="28">
        <v>0.04</v>
      </c>
      <c r="C33" s="64">
        <v>0</v>
      </c>
      <c r="D33" s="24">
        <f>C33*0.04</f>
        <v>0</v>
      </c>
      <c r="E33" s="18"/>
      <c r="F33" s="18"/>
      <c r="G33" s="18"/>
      <c r="H33" s="18"/>
    </row>
    <row r="34" spans="1:8" ht="18.75" thickBot="1">
      <c r="A34" s="18"/>
      <c r="B34" s="28">
        <v>0.03</v>
      </c>
      <c r="C34" s="64">
        <v>0</v>
      </c>
      <c r="D34" s="24">
        <f>C34*0.03</f>
        <v>0</v>
      </c>
      <c r="E34" s="18"/>
      <c r="F34" s="18"/>
      <c r="G34" s="18"/>
      <c r="H34" s="18"/>
    </row>
    <row r="35" spans="1:8" ht="18.75" thickBot="1">
      <c r="A35" s="18"/>
      <c r="B35" s="28">
        <v>0.02</v>
      </c>
      <c r="C35" s="64">
        <v>0</v>
      </c>
      <c r="D35" s="24">
        <f>C35*0.02</f>
        <v>0</v>
      </c>
      <c r="E35" s="18"/>
      <c r="F35" s="18"/>
      <c r="G35" s="18"/>
      <c r="H35" s="18"/>
    </row>
    <row r="36" spans="1:8" ht="18.75" thickBot="1">
      <c r="A36" s="18"/>
      <c r="B36" s="28">
        <v>0.01</v>
      </c>
      <c r="C36" s="64">
        <v>0</v>
      </c>
      <c r="D36" s="24">
        <f>C36*0.01</f>
        <v>0</v>
      </c>
      <c r="E36" s="18"/>
      <c r="F36" s="18"/>
      <c r="G36" s="18"/>
      <c r="H36" s="18"/>
    </row>
    <row r="37" spans="1:8" ht="12.75">
      <c r="A37" s="18"/>
      <c r="B37" s="18"/>
      <c r="C37" s="18"/>
      <c r="D37" s="18"/>
      <c r="E37" s="18"/>
      <c r="F37" s="18"/>
      <c r="G37" s="18"/>
      <c r="H37" s="18"/>
    </row>
    <row r="38" spans="1:9" ht="12.75">
      <c r="A38" s="18"/>
      <c r="B38" s="18"/>
      <c r="C38" s="18"/>
      <c r="D38" s="18"/>
      <c r="E38" s="18"/>
      <c r="F38" s="18"/>
      <c r="G38" s="18"/>
      <c r="H38" s="18"/>
      <c r="I38" s="18"/>
    </row>
    <row r="39" spans="1:9" ht="12.75">
      <c r="A39" s="18"/>
      <c r="B39" s="18"/>
      <c r="C39" s="18"/>
      <c r="D39" s="18"/>
      <c r="E39" s="18"/>
      <c r="F39" s="18"/>
      <c r="G39" s="18"/>
      <c r="H39" s="18"/>
      <c r="I39" s="18"/>
    </row>
    <row r="40" spans="1:9" ht="12.75">
      <c r="A40" s="18"/>
      <c r="B40" s="18"/>
      <c r="C40" s="18"/>
      <c r="D40" s="18"/>
      <c r="E40" s="18"/>
      <c r="F40" s="18"/>
      <c r="G40" s="18"/>
      <c r="H40" s="18"/>
      <c r="I40" s="18"/>
    </row>
    <row r="41" spans="1:9" ht="12.75">
      <c r="A41" s="18"/>
      <c r="B41" s="18"/>
      <c r="C41" s="18"/>
      <c r="D41" s="18"/>
      <c r="E41" s="18"/>
      <c r="F41" s="18"/>
      <c r="G41" s="18"/>
      <c r="H41" s="18"/>
      <c r="I41" s="18"/>
    </row>
    <row r="42" spans="1:9" ht="12.75">
      <c r="A42" s="18"/>
      <c r="B42" s="18"/>
      <c r="C42" s="18"/>
      <c r="D42" s="18"/>
      <c r="E42" s="18"/>
      <c r="F42" s="18"/>
      <c r="G42" s="18"/>
      <c r="H42" s="18"/>
      <c r="I42" s="18"/>
    </row>
    <row r="43" spans="1:9" ht="12.75">
      <c r="A43" s="18"/>
      <c r="B43" s="18"/>
      <c r="C43" s="18"/>
      <c r="D43" s="18"/>
      <c r="E43" s="18"/>
      <c r="F43" s="18"/>
      <c r="G43" s="18"/>
      <c r="H43" s="18"/>
      <c r="I43" s="18"/>
    </row>
    <row r="44" spans="1:9" ht="12.75">
      <c r="A44" s="18"/>
      <c r="B44" s="18"/>
      <c r="C44" s="18"/>
      <c r="D44" s="18"/>
      <c r="E44" s="18"/>
      <c r="F44" s="18"/>
      <c r="G44" s="18"/>
      <c r="H44" s="18"/>
      <c r="I44" s="18"/>
    </row>
    <row r="45" spans="1:9" ht="12.75">
      <c r="A45" s="18"/>
      <c r="B45" s="18"/>
      <c r="C45" s="18"/>
      <c r="D45" s="18"/>
      <c r="E45" s="18"/>
      <c r="F45" s="18"/>
      <c r="G45" s="18"/>
      <c r="H45" s="18"/>
      <c r="I45" s="18"/>
    </row>
    <row r="46" spans="1:9" ht="12.75">
      <c r="A46" s="18"/>
      <c r="B46" s="18"/>
      <c r="C46" s="18"/>
      <c r="D46" s="18"/>
      <c r="E46" s="18"/>
      <c r="F46" s="18"/>
      <c r="G46" s="18"/>
      <c r="H46" s="18"/>
      <c r="I46" s="18"/>
    </row>
    <row r="47" spans="1:9" ht="12.75">
      <c r="A47" s="18"/>
      <c r="B47" s="18"/>
      <c r="C47" s="18"/>
      <c r="D47" s="18"/>
      <c r="E47" s="18"/>
      <c r="F47" s="18"/>
      <c r="G47" s="18"/>
      <c r="H47" s="18"/>
      <c r="I47" s="18"/>
    </row>
    <row r="48" spans="1:9" ht="12.75">
      <c r="A48" s="18"/>
      <c r="B48" s="18"/>
      <c r="C48" s="18"/>
      <c r="D48" s="18"/>
      <c r="E48" s="18"/>
      <c r="F48" s="18"/>
      <c r="G48" s="18"/>
      <c r="H48" s="18"/>
      <c r="I48" s="18"/>
    </row>
    <row r="49" spans="1:9" ht="12.75">
      <c r="A49" s="18"/>
      <c r="B49" s="18"/>
      <c r="C49" s="18"/>
      <c r="D49" s="18"/>
      <c r="E49" s="18"/>
      <c r="F49" s="18"/>
      <c r="G49" s="18"/>
      <c r="H49" s="18"/>
      <c r="I49" s="18"/>
    </row>
    <row r="50" spans="1:9" ht="12.75">
      <c r="A50" s="18"/>
      <c r="B50" s="18"/>
      <c r="C50" s="18"/>
      <c r="D50" s="18"/>
      <c r="E50" s="18"/>
      <c r="F50" s="18"/>
      <c r="G50" s="18"/>
      <c r="H50" s="18"/>
      <c r="I50" s="18"/>
    </row>
    <row r="51" spans="1:9" ht="12.75">
      <c r="A51" s="18"/>
      <c r="B51" s="18"/>
      <c r="C51" s="18"/>
      <c r="D51" s="18"/>
      <c r="E51" s="18"/>
      <c r="F51" s="18"/>
      <c r="G51" s="18"/>
      <c r="H51" s="18"/>
      <c r="I51" s="18"/>
    </row>
    <row r="52" spans="1:9" ht="12.75">
      <c r="A52" s="18"/>
      <c r="B52" s="18"/>
      <c r="C52" s="18"/>
      <c r="D52" s="18"/>
      <c r="E52" s="18"/>
      <c r="F52" s="18"/>
      <c r="G52" s="18"/>
      <c r="H52" s="18"/>
      <c r="I52" s="18"/>
    </row>
    <row r="53" spans="1:9" ht="12.75">
      <c r="A53" s="18"/>
      <c r="B53" s="18"/>
      <c r="C53" s="18"/>
      <c r="D53" s="18"/>
      <c r="E53" s="18"/>
      <c r="F53" s="18"/>
      <c r="G53" s="18"/>
      <c r="H53" s="18"/>
      <c r="I53" s="18"/>
    </row>
    <row r="54" spans="1:9" ht="12.75">
      <c r="A54" s="18"/>
      <c r="B54" s="18"/>
      <c r="C54" s="18"/>
      <c r="D54" s="18"/>
      <c r="E54" s="18"/>
      <c r="F54" s="18"/>
      <c r="G54" s="18"/>
      <c r="H54" s="18"/>
      <c r="I54" s="18"/>
    </row>
    <row r="55" spans="1:9" ht="12.75">
      <c r="A55" s="18"/>
      <c r="B55" s="18"/>
      <c r="C55" s="18"/>
      <c r="D55" s="18"/>
      <c r="E55" s="18"/>
      <c r="F55" s="18"/>
      <c r="G55" s="18"/>
      <c r="H55" s="18"/>
      <c r="I55" s="18"/>
    </row>
    <row r="56" spans="1:9" ht="12.75">
      <c r="A56" s="18"/>
      <c r="B56" s="18"/>
      <c r="C56" s="18"/>
      <c r="D56" s="18"/>
      <c r="E56" s="18"/>
      <c r="F56" s="18"/>
      <c r="G56" s="18"/>
      <c r="H56" s="18"/>
      <c r="I56" s="18"/>
    </row>
    <row r="57" spans="1:9" ht="12.75">
      <c r="A57" s="18"/>
      <c r="B57" s="18"/>
      <c r="C57" s="18"/>
      <c r="D57" s="18"/>
      <c r="E57" s="18"/>
      <c r="F57" s="18"/>
      <c r="G57" s="18"/>
      <c r="H57" s="18"/>
      <c r="I57" s="18"/>
    </row>
    <row r="58" spans="1:9" ht="12.75">
      <c r="A58" s="18"/>
      <c r="B58" s="18"/>
      <c r="C58" s="18"/>
      <c r="D58" s="18"/>
      <c r="E58" s="18"/>
      <c r="F58" s="18"/>
      <c r="G58" s="18"/>
      <c r="H58" s="18"/>
      <c r="I58" s="18"/>
    </row>
    <row r="59" spans="1:9" ht="12.75">
      <c r="A59" s="18"/>
      <c r="B59" s="18"/>
      <c r="C59" s="18"/>
      <c r="D59" s="18"/>
      <c r="E59" s="18"/>
      <c r="F59" s="18"/>
      <c r="G59" s="18"/>
      <c r="H59" s="18"/>
      <c r="I59" s="18"/>
    </row>
    <row r="60" spans="1:9" ht="12.75">
      <c r="A60" s="18"/>
      <c r="B60" s="18"/>
      <c r="C60" s="18"/>
      <c r="D60" s="18"/>
      <c r="E60" s="18"/>
      <c r="F60" s="18"/>
      <c r="G60" s="18"/>
      <c r="H60" s="18"/>
      <c r="I60" s="18"/>
    </row>
    <row r="61" spans="1:9" ht="12.75">
      <c r="A61" s="18"/>
      <c r="B61" s="18"/>
      <c r="C61" s="18"/>
      <c r="D61" s="18"/>
      <c r="E61" s="18"/>
      <c r="F61" s="18"/>
      <c r="G61" s="18"/>
      <c r="H61" s="18"/>
      <c r="I61" s="18"/>
    </row>
    <row r="62" spans="1:9" ht="12.75">
      <c r="A62" s="18"/>
      <c r="E62" s="18"/>
      <c r="F62" s="18"/>
      <c r="G62" s="18"/>
      <c r="H62" s="18"/>
      <c r="I62" s="18"/>
    </row>
  </sheetData>
  <mergeCells count="13">
    <mergeCell ref="B12:C12"/>
    <mergeCell ref="B13:C13"/>
    <mergeCell ref="C2:D2"/>
    <mergeCell ref="F2:G2"/>
    <mergeCell ref="F11:G11"/>
    <mergeCell ref="F3:G3"/>
    <mergeCell ref="B14:C14"/>
    <mergeCell ref="B19:C19"/>
    <mergeCell ref="B18:C18"/>
    <mergeCell ref="B20:C20"/>
    <mergeCell ref="B16:C16"/>
    <mergeCell ref="B15:C15"/>
    <mergeCell ref="B17:C1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Asia Pacific Sdn.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dc:creator>
  <cp:keywords/>
  <dc:description/>
  <cp:lastModifiedBy>Note</cp:lastModifiedBy>
  <cp:lastPrinted>2000-05-16T10:10:39Z</cp:lastPrinted>
  <dcterms:created xsi:type="dcterms:W3CDTF">2000-05-14T23:48:53Z</dcterms:created>
  <dcterms:modified xsi:type="dcterms:W3CDTF">2000-07-02T11:36:11Z</dcterms:modified>
  <cp:category/>
  <cp:version/>
  <cp:contentType/>
  <cp:contentStatus/>
</cp:coreProperties>
</file>